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120" yWindow="60" windowWidth="6960" windowHeight="4596" activeTab="1"/>
  </bookViews>
  <sheets>
    <sheet name="Investitionen" sheetId="2" r:id="rId1"/>
    <sheet name="Finanzplan" sheetId="1" r:id="rId2"/>
    <sheet name="Umsatzherleitung" sheetId="3" r:id="rId3"/>
    <sheet name="Grafiken" sheetId="4" r:id="rId4"/>
  </sheets>
  <externalReferences>
    <externalReference r:id="rId5"/>
  </externalReferences>
  <definedNames>
    <definedName name="_xlnm.Print_Area" localSheetId="1">Finanzplan!$A$1:$Q$283</definedName>
    <definedName name="_xlnm.Print_Area" localSheetId="3">Grafiken!$A$7:$R$65</definedName>
    <definedName name="_xlnm.Print_Area" localSheetId="0">Investitionen!$A$1:$Q$20</definedName>
    <definedName name="_xlnm.Print_Area" localSheetId="2">Umsatzherleitung!$A$1:$O$209</definedName>
  </definedNames>
  <calcPr calcId="125725"/>
</workbook>
</file>

<file path=xl/calcChain.xml><?xml version="1.0" encoding="utf-8"?>
<calcChain xmlns="http://schemas.openxmlformats.org/spreadsheetml/2006/main">
  <c r="N219" i="1"/>
  <c r="N217"/>
  <c r="P199"/>
  <c r="O199"/>
  <c r="Q138"/>
  <c r="P138"/>
  <c r="M154"/>
  <c r="L154"/>
  <c r="K154"/>
  <c r="J154"/>
  <c r="I154"/>
  <c r="H154"/>
  <c r="G154"/>
  <c r="F154"/>
  <c r="E154"/>
  <c r="D154"/>
  <c r="C154"/>
  <c r="O106"/>
  <c r="B236"/>
  <c r="C236"/>
  <c r="D236"/>
  <c r="E236"/>
  <c r="F236"/>
  <c r="G236"/>
  <c r="H236"/>
  <c r="I236"/>
  <c r="J236"/>
  <c r="K236"/>
  <c r="L236"/>
  <c r="M236"/>
  <c r="N236"/>
  <c r="O236"/>
  <c r="P236"/>
  <c r="N181"/>
  <c r="C164"/>
  <c r="D164"/>
  <c r="E164"/>
  <c r="F164"/>
  <c r="G164"/>
  <c r="H164"/>
  <c r="I164"/>
  <c r="J164"/>
  <c r="K164"/>
  <c r="L164"/>
  <c r="M164"/>
  <c r="O164"/>
  <c r="P164"/>
  <c r="B164"/>
  <c r="N163"/>
  <c r="N162"/>
  <c r="N161"/>
  <c r="N160"/>
  <c r="N159"/>
  <c r="C115"/>
  <c r="C113"/>
  <c r="C111"/>
  <c r="C109"/>
  <c r="D109"/>
  <c r="E109"/>
  <c r="F109"/>
  <c r="C107"/>
  <c r="D107"/>
  <c r="E107"/>
  <c r="F107"/>
  <c r="G107"/>
  <c r="H107"/>
  <c r="I107"/>
  <c r="J107"/>
  <c r="K107"/>
  <c r="B52"/>
  <c r="C52"/>
  <c r="D52"/>
  <c r="E52"/>
  <c r="A130" i="3"/>
  <c r="A202"/>
  <c r="A131"/>
  <c r="A192"/>
  <c r="A132"/>
  <c r="A204"/>
  <c r="A133"/>
  <c r="A194"/>
  <c r="A134"/>
  <c r="A206"/>
  <c r="A135"/>
  <c r="A196"/>
  <c r="A129"/>
  <c r="A190"/>
  <c r="A46"/>
  <c r="A8"/>
  <c r="A47"/>
  <c r="A9"/>
  <c r="A48"/>
  <c r="A10"/>
  <c r="A49"/>
  <c r="A11"/>
  <c r="A50"/>
  <c r="A12"/>
  <c r="A51"/>
  <c r="A13"/>
  <c r="A45"/>
  <c r="A7"/>
  <c r="O161"/>
  <c r="O149"/>
  <c r="O137"/>
  <c r="A137"/>
  <c r="F175"/>
  <c r="E174"/>
  <c r="D174"/>
  <c r="E173"/>
  <c r="D173"/>
  <c r="E172"/>
  <c r="D172"/>
  <c r="E171"/>
  <c r="D171"/>
  <c r="E170"/>
  <c r="D170"/>
  <c r="E169"/>
  <c r="D169"/>
  <c r="E168"/>
  <c r="D168"/>
  <c r="C41" i="1"/>
  <c r="D41"/>
  <c r="E137" i="3"/>
  <c r="D183" s="1"/>
  <c r="E133" s="1"/>
  <c r="E41" i="1"/>
  <c r="F137" i="3"/>
  <c r="E184" s="1"/>
  <c r="F134" s="1"/>
  <c r="F41" i="1"/>
  <c r="G137" i="3"/>
  <c r="G41" i="1"/>
  <c r="H41"/>
  <c r="I137" i="3"/>
  <c r="H183" s="1"/>
  <c r="I133" s="1"/>
  <c r="I41" i="1"/>
  <c r="J137" i="3"/>
  <c r="I181" s="1"/>
  <c r="J131" s="1"/>
  <c r="J41" i="1"/>
  <c r="K137" i="3"/>
  <c r="K41" i="1"/>
  <c r="L137" i="3"/>
  <c r="L41" i="1"/>
  <c r="M41"/>
  <c r="N137" i="3"/>
  <c r="M183" s="1"/>
  <c r="C42" i="1"/>
  <c r="D42"/>
  <c r="E149" i="3"/>
  <c r="E42" i="1"/>
  <c r="F42"/>
  <c r="G149" i="3"/>
  <c r="G42" i="1"/>
  <c r="H42"/>
  <c r="I42"/>
  <c r="J42"/>
  <c r="J46"/>
  <c r="K42"/>
  <c r="L149" i="3"/>
  <c r="L42" i="1"/>
  <c r="M42"/>
  <c r="N149" i="3"/>
  <c r="M192" s="1"/>
  <c r="N143" s="1"/>
  <c r="C43" i="1"/>
  <c r="D43"/>
  <c r="E43"/>
  <c r="F43"/>
  <c r="G161" i="3"/>
  <c r="G43" i="1"/>
  <c r="H161" i="3"/>
  <c r="H43" i="1"/>
  <c r="I161" i="3"/>
  <c r="H204" s="1"/>
  <c r="I156" s="1"/>
  <c r="I43" i="1"/>
  <c r="J43"/>
  <c r="K43"/>
  <c r="L161" i="3"/>
  <c r="L43" i="1"/>
  <c r="M161" i="3"/>
  <c r="M43" i="1"/>
  <c r="N161" i="3"/>
  <c r="M207" s="1"/>
  <c r="N159" s="1"/>
  <c r="B43" i="1"/>
  <c r="C161" i="3"/>
  <c r="B42" i="1"/>
  <c r="C149" i="3"/>
  <c r="B41" i="1"/>
  <c r="N46"/>
  <c r="N47"/>
  <c r="N45"/>
  <c r="F90" i="3"/>
  <c r="B68" i="1"/>
  <c r="C68"/>
  <c r="B84"/>
  <c r="E89" i="3"/>
  <c r="D89"/>
  <c r="O136" i="1"/>
  <c r="C183"/>
  <c r="C210"/>
  <c r="D183"/>
  <c r="D210"/>
  <c r="E183"/>
  <c r="E210"/>
  <c r="F183"/>
  <c r="F210"/>
  <c r="G183"/>
  <c r="G210"/>
  <c r="H183"/>
  <c r="H210"/>
  <c r="I183"/>
  <c r="I210"/>
  <c r="J183"/>
  <c r="J210"/>
  <c r="K183"/>
  <c r="K210"/>
  <c r="L183"/>
  <c r="L210"/>
  <c r="M183"/>
  <c r="M210"/>
  <c r="O183"/>
  <c r="O210"/>
  <c r="P183"/>
  <c r="P210"/>
  <c r="B183"/>
  <c r="B210"/>
  <c r="N182"/>
  <c r="O17" i="2"/>
  <c r="C37" i="1"/>
  <c r="D53" i="3"/>
  <c r="C99" s="1"/>
  <c r="D37" i="1"/>
  <c r="E37"/>
  <c r="F37"/>
  <c r="G37"/>
  <c r="H37"/>
  <c r="I53" i="3"/>
  <c r="I37" i="1"/>
  <c r="J53" i="3"/>
  <c r="I100" s="1"/>
  <c r="J51" s="1"/>
  <c r="J13" s="1"/>
  <c r="J37" i="1"/>
  <c r="K53" i="3"/>
  <c r="J94" s="1"/>
  <c r="K37" i="1"/>
  <c r="L37"/>
  <c r="M37"/>
  <c r="C38"/>
  <c r="D38"/>
  <c r="E65" i="3"/>
  <c r="D107" s="1"/>
  <c r="E59" s="1"/>
  <c r="E20" s="1"/>
  <c r="E38" i="1"/>
  <c r="F38"/>
  <c r="F46"/>
  <c r="G38"/>
  <c r="H38"/>
  <c r="I65" i="3"/>
  <c r="I38" i="1"/>
  <c r="J38"/>
  <c r="K65" i="3"/>
  <c r="J108" s="1"/>
  <c r="K60" s="1"/>
  <c r="K21" s="1"/>
  <c r="K38" i="1"/>
  <c r="L65" i="3"/>
  <c r="L38" i="1"/>
  <c r="M38"/>
  <c r="N65" i="3"/>
  <c r="M109" s="1"/>
  <c r="N61" s="1"/>
  <c r="N22" s="1"/>
  <c r="C39" i="1"/>
  <c r="D77" i="3"/>
  <c r="C122" s="1"/>
  <c r="D39" i="1"/>
  <c r="E77" i="3"/>
  <c r="D117" s="1"/>
  <c r="E70" s="1"/>
  <c r="E39" i="1"/>
  <c r="F77" i="3"/>
  <c r="E119"/>
  <c r="F72" s="1"/>
  <c r="F39" i="1"/>
  <c r="G77" i="3"/>
  <c r="G39" i="1"/>
  <c r="H39"/>
  <c r="I39"/>
  <c r="J39"/>
  <c r="K39"/>
  <c r="L77" i="3"/>
  <c r="L39" i="1"/>
  <c r="L47"/>
  <c r="M39"/>
  <c r="N77" i="3"/>
  <c r="M120" s="1"/>
  <c r="N73" s="1"/>
  <c r="N33" s="1"/>
  <c r="B39" i="1"/>
  <c r="B38"/>
  <c r="B37"/>
  <c r="Q16"/>
  <c r="Q15"/>
  <c r="M148"/>
  <c r="M149"/>
  <c r="B20" i="2"/>
  <c r="B8" i="1"/>
  <c r="B227" s="1"/>
  <c r="O6" i="2"/>
  <c r="O7"/>
  <c r="O8"/>
  <c r="O9"/>
  <c r="O10"/>
  <c r="O11"/>
  <c r="O12"/>
  <c r="O13"/>
  <c r="O14"/>
  <c r="O15"/>
  <c r="O16"/>
  <c r="O18"/>
  <c r="O19"/>
  <c r="P20"/>
  <c r="O121" i="1"/>
  <c r="O122"/>
  <c r="O257" s="1"/>
  <c r="Q20" i="2"/>
  <c r="P121" i="1"/>
  <c r="P122"/>
  <c r="P257" s="1"/>
  <c r="N183"/>
  <c r="N210"/>
  <c r="N170"/>
  <c r="N171"/>
  <c r="N172"/>
  <c r="N173"/>
  <c r="N174"/>
  <c r="N175"/>
  <c r="O142"/>
  <c r="O140"/>
  <c r="D83" i="3"/>
  <c r="D84"/>
  <c r="D85"/>
  <c r="D86"/>
  <c r="D87"/>
  <c r="D88"/>
  <c r="O138" i="1"/>
  <c r="O134"/>
  <c r="O135"/>
  <c r="O137"/>
  <c r="C84"/>
  <c r="D84"/>
  <c r="N94"/>
  <c r="N92"/>
  <c r="N90"/>
  <c r="N88"/>
  <c r="N86"/>
  <c r="N78"/>
  <c r="N76"/>
  <c r="N74"/>
  <c r="N72"/>
  <c r="N70"/>
  <c r="O77" i="3"/>
  <c r="O65"/>
  <c r="O53"/>
  <c r="E84"/>
  <c r="E88"/>
  <c r="E87"/>
  <c r="E86"/>
  <c r="E85"/>
  <c r="E83"/>
  <c r="A53"/>
  <c r="B258" i="1"/>
  <c r="N62"/>
  <c r="N60"/>
  <c r="N58"/>
  <c r="N56"/>
  <c r="N54"/>
  <c r="B229"/>
  <c r="C229"/>
  <c r="D229"/>
  <c r="E229"/>
  <c r="F229"/>
  <c r="G229"/>
  <c r="H229"/>
  <c r="I229"/>
  <c r="J229"/>
  <c r="K229"/>
  <c r="L229"/>
  <c r="M229"/>
  <c r="N229"/>
  <c r="O229"/>
  <c r="P229"/>
  <c r="O145"/>
  <c r="O144"/>
  <c r="O143"/>
  <c r="O141"/>
  <c r="O139"/>
  <c r="C20" i="2"/>
  <c r="B121" i="1"/>
  <c r="B122"/>
  <c r="B257" s="1"/>
  <c r="D20" i="2"/>
  <c r="C121" i="1"/>
  <c r="C122"/>
  <c r="C257" s="1"/>
  <c r="E20" i="2"/>
  <c r="D121" i="1"/>
  <c r="D122"/>
  <c r="D257" s="1"/>
  <c r="F20" i="2"/>
  <c r="E121" i="1"/>
  <c r="E122"/>
  <c r="E257" s="1"/>
  <c r="G20" i="2"/>
  <c r="F121" i="1"/>
  <c r="F122"/>
  <c r="F257" s="1"/>
  <c r="H20" i="2"/>
  <c r="G121" i="1"/>
  <c r="G122" s="1"/>
  <c r="G257" s="1"/>
  <c r="I20" i="2"/>
  <c r="H121" i="1"/>
  <c r="H122"/>
  <c r="H257" s="1"/>
  <c r="J20" i="2"/>
  <c r="K20"/>
  <c r="J121" i="1"/>
  <c r="L20" i="2"/>
  <c r="K121" i="1"/>
  <c r="K122"/>
  <c r="K257" s="1"/>
  <c r="M20" i="2"/>
  <c r="L121" i="1"/>
  <c r="L122"/>
  <c r="L257"/>
  <c r="N20" i="2"/>
  <c r="M121" i="1"/>
  <c r="M122" s="1"/>
  <c r="M257" s="1"/>
  <c r="O5" i="2"/>
  <c r="I121" i="1"/>
  <c r="I122"/>
  <c r="I257"/>
  <c r="N176"/>
  <c r="O176"/>
  <c r="B177"/>
  <c r="B209"/>
  <c r="D148"/>
  <c r="D149"/>
  <c r="E148"/>
  <c r="E149"/>
  <c r="B254"/>
  <c r="B252"/>
  <c r="B253"/>
  <c r="B154"/>
  <c r="B155"/>
  <c r="B207"/>
  <c r="C148"/>
  <c r="C149"/>
  <c r="O147"/>
  <c r="B260"/>
  <c r="C242"/>
  <c r="B195"/>
  <c r="B263"/>
  <c r="C253"/>
  <c r="C155"/>
  <c r="C207"/>
  <c r="C208"/>
  <c r="C258"/>
  <c r="C260"/>
  <c r="O154"/>
  <c r="P154"/>
  <c r="E155"/>
  <c r="E207"/>
  <c r="F155"/>
  <c r="F207"/>
  <c r="H155"/>
  <c r="H207"/>
  <c r="I155"/>
  <c r="I207"/>
  <c r="J155"/>
  <c r="J207"/>
  <c r="K155"/>
  <c r="K207"/>
  <c r="L155"/>
  <c r="L207"/>
  <c r="C212"/>
  <c r="D212"/>
  <c r="E212"/>
  <c r="F212"/>
  <c r="G212"/>
  <c r="H212"/>
  <c r="I212"/>
  <c r="J212"/>
  <c r="K212"/>
  <c r="L212"/>
  <c r="B212"/>
  <c r="O260"/>
  <c r="M260"/>
  <c r="D260"/>
  <c r="E260"/>
  <c r="F260"/>
  <c r="G260"/>
  <c r="H260"/>
  <c r="I260"/>
  <c r="J260"/>
  <c r="K260"/>
  <c r="L260"/>
  <c r="P260"/>
  <c r="P253"/>
  <c r="O253"/>
  <c r="M253"/>
  <c r="D253"/>
  <c r="E253"/>
  <c r="F253"/>
  <c r="G253"/>
  <c r="H253"/>
  <c r="I253"/>
  <c r="J253"/>
  <c r="K253"/>
  <c r="L253"/>
  <c r="B242"/>
  <c r="B243"/>
  <c r="N194"/>
  <c r="N193"/>
  <c r="N192"/>
  <c r="N260"/>
  <c r="N191"/>
  <c r="N253"/>
  <c r="D258"/>
  <c r="E258"/>
  <c r="F258"/>
  <c r="G258"/>
  <c r="H258"/>
  <c r="I258"/>
  <c r="J258"/>
  <c r="K258"/>
  <c r="L258"/>
  <c r="M258"/>
  <c r="O258"/>
  <c r="P258"/>
  <c r="C231"/>
  <c r="D231"/>
  <c r="E231"/>
  <c r="F231"/>
  <c r="G231"/>
  <c r="H231"/>
  <c r="I231"/>
  <c r="J231"/>
  <c r="K231"/>
  <c r="L231"/>
  <c r="M231"/>
  <c r="N130"/>
  <c r="N258"/>
  <c r="C228"/>
  <c r="D228"/>
  <c r="B245"/>
  <c r="B246"/>
  <c r="F148"/>
  <c r="F149"/>
  <c r="G148"/>
  <c r="G149"/>
  <c r="H148"/>
  <c r="H149"/>
  <c r="I148"/>
  <c r="I149"/>
  <c r="J148"/>
  <c r="J149"/>
  <c r="K148"/>
  <c r="K149"/>
  <c r="L148"/>
  <c r="L149"/>
  <c r="N199"/>
  <c r="N263"/>
  <c r="B16"/>
  <c r="B247"/>
  <c r="C220"/>
  <c r="D220"/>
  <c r="E220"/>
  <c r="F220"/>
  <c r="G220"/>
  <c r="H220"/>
  <c r="I220"/>
  <c r="J220"/>
  <c r="K220"/>
  <c r="L220"/>
  <c r="B220"/>
  <c r="C222"/>
  <c r="D222"/>
  <c r="E222"/>
  <c r="F222"/>
  <c r="G222"/>
  <c r="H222"/>
  <c r="I222"/>
  <c r="J222"/>
  <c r="K222"/>
  <c r="L222"/>
  <c r="M222"/>
  <c r="B222"/>
  <c r="C263"/>
  <c r="D263"/>
  <c r="E263"/>
  <c r="F263"/>
  <c r="G263"/>
  <c r="H263"/>
  <c r="I263"/>
  <c r="J263"/>
  <c r="K263"/>
  <c r="L263"/>
  <c r="M263"/>
  <c r="D208"/>
  <c r="E208"/>
  <c r="F208"/>
  <c r="G208"/>
  <c r="H208"/>
  <c r="I208"/>
  <c r="J208"/>
  <c r="K208"/>
  <c r="L208"/>
  <c r="M208"/>
  <c r="B208"/>
  <c r="B214"/>
  <c r="O222"/>
  <c r="O263"/>
  <c r="P263"/>
  <c r="P222"/>
  <c r="N231"/>
  <c r="O231"/>
  <c r="P231"/>
  <c r="N148"/>
  <c r="N149"/>
  <c r="O208"/>
  <c r="N169"/>
  <c r="P208"/>
  <c r="D177"/>
  <c r="D209"/>
  <c r="E177"/>
  <c r="E209"/>
  <c r="F177"/>
  <c r="F209"/>
  <c r="G177"/>
  <c r="H177"/>
  <c r="H209"/>
  <c r="I177"/>
  <c r="I209"/>
  <c r="J177"/>
  <c r="J209"/>
  <c r="K177"/>
  <c r="K209"/>
  <c r="L177"/>
  <c r="L209"/>
  <c r="C177"/>
  <c r="C209"/>
  <c r="M177"/>
  <c r="M209"/>
  <c r="N168"/>
  <c r="G209"/>
  <c r="O20" i="2"/>
  <c r="B239" i="1"/>
  <c r="A146" i="3"/>
  <c r="A158"/>
  <c r="A184"/>
  <c r="A195"/>
  <c r="A183"/>
  <c r="A144"/>
  <c r="A156"/>
  <c r="A182"/>
  <c r="A193"/>
  <c r="A142"/>
  <c r="A154"/>
  <c r="A180"/>
  <c r="A191"/>
  <c r="A63"/>
  <c r="A61"/>
  <c r="A59"/>
  <c r="A72"/>
  <c r="A100"/>
  <c r="A98"/>
  <c r="A96"/>
  <c r="A121"/>
  <c r="A111"/>
  <c r="A109"/>
  <c r="A107"/>
  <c r="A62"/>
  <c r="A75"/>
  <c r="A73"/>
  <c r="A71"/>
  <c r="A97"/>
  <c r="J45" i="1"/>
  <c r="O148"/>
  <c r="O149"/>
  <c r="J65" i="3"/>
  <c r="I110" s="1"/>
  <c r="J62" s="1"/>
  <c r="J23" s="1"/>
  <c r="I106"/>
  <c r="J58" s="1"/>
  <c r="D65"/>
  <c r="C106" s="1"/>
  <c r="M47" i="1"/>
  <c r="O153"/>
  <c r="O155"/>
  <c r="O207"/>
  <c r="P153"/>
  <c r="P155"/>
  <c r="P207"/>
  <c r="C53" i="3"/>
  <c r="B95" s="1"/>
  <c r="C77"/>
  <c r="B47" i="1"/>
  <c r="M77" i="3"/>
  <c r="L119" s="1"/>
  <c r="I77"/>
  <c r="H117" s="1"/>
  <c r="M105"/>
  <c r="N57" s="1"/>
  <c r="N18" s="1"/>
  <c r="E53"/>
  <c r="D96" s="1"/>
  <c r="D137"/>
  <c r="C183" s="1"/>
  <c r="D155" i="1"/>
  <c r="D207"/>
  <c r="N153"/>
  <c r="M155"/>
  <c r="M207"/>
  <c r="K47"/>
  <c r="M65" i="3"/>
  <c r="L107" s="1"/>
  <c r="M59" s="1"/>
  <c r="L53"/>
  <c r="K96" s="1"/>
  <c r="N177" i="1"/>
  <c r="N209"/>
  <c r="D113"/>
  <c r="D111"/>
  <c r="E111"/>
  <c r="D115"/>
  <c r="E115"/>
  <c r="F115"/>
  <c r="G115"/>
  <c r="H115"/>
  <c r="I115"/>
  <c r="D45"/>
  <c r="C65" i="3"/>
  <c r="M53"/>
  <c r="L96" s="1"/>
  <c r="A181"/>
  <c r="I105"/>
  <c r="J57" s="1"/>
  <c r="J18" s="1"/>
  <c r="A69"/>
  <c r="A58"/>
  <c r="A105"/>
  <c r="A117"/>
  <c r="A57"/>
  <c r="A155"/>
  <c r="A157"/>
  <c r="A95"/>
  <c r="A99"/>
  <c r="A60"/>
  <c r="A119"/>
  <c r="A94"/>
  <c r="A70"/>
  <c r="A74"/>
  <c r="A203"/>
  <c r="A143"/>
  <c r="A205"/>
  <c r="A145"/>
  <c r="H119"/>
  <c r="I72" s="1"/>
  <c r="I32" s="1"/>
  <c r="I109"/>
  <c r="J61" s="1"/>
  <c r="J22" s="1"/>
  <c r="I111"/>
  <c r="J63" s="1"/>
  <c r="J24" s="1"/>
  <c r="A18"/>
  <c r="A29"/>
  <c r="A34"/>
  <c r="A23"/>
  <c r="A32"/>
  <c r="A21"/>
  <c r="A30"/>
  <c r="A19"/>
  <c r="A35"/>
  <c r="A24"/>
  <c r="A22"/>
  <c r="A33"/>
  <c r="A31"/>
  <c r="A20"/>
  <c r="A116"/>
  <c r="A122"/>
  <c r="A110"/>
  <c r="A120"/>
  <c r="A108"/>
  <c r="A118"/>
  <c r="A106"/>
  <c r="H118"/>
  <c r="I71" s="1"/>
  <c r="I31" s="1"/>
  <c r="B100"/>
  <c r="C51" s="1"/>
  <c r="H122"/>
  <c r="I75" s="1"/>
  <c r="I35" s="1"/>
  <c r="L97"/>
  <c r="M48" s="1"/>
  <c r="M10" s="1"/>
  <c r="F205"/>
  <c r="G157" s="1"/>
  <c r="H65"/>
  <c r="G110" s="1"/>
  <c r="H62" s="1"/>
  <c r="H23" s="1"/>
  <c r="F47" i="1"/>
  <c r="K45"/>
  <c r="I45"/>
  <c r="L122" i="3"/>
  <c r="M75" s="1"/>
  <c r="M35" s="1"/>
  <c r="B99"/>
  <c r="C50" s="1"/>
  <c r="B105"/>
  <c r="C57" s="1"/>
  <c r="C18" s="1"/>
  <c r="K121"/>
  <c r="L74"/>
  <c r="L34" s="1"/>
  <c r="H121"/>
  <c r="I74"/>
  <c r="I34" s="1"/>
  <c r="B94"/>
  <c r="H116"/>
  <c r="I69" s="1"/>
  <c r="I29" s="1"/>
  <c r="L94"/>
  <c r="M45"/>
  <c r="M121"/>
  <c r="N74" s="1"/>
  <c r="N34" s="1"/>
  <c r="C45"/>
  <c r="C7" s="1"/>
  <c r="A147"/>
  <c r="A159"/>
  <c r="A185"/>
  <c r="A207"/>
  <c r="M259" i="1"/>
  <c r="M206"/>
  <c r="D68"/>
  <c r="E68"/>
  <c r="F68"/>
  <c r="K106" i="3"/>
  <c r="B107"/>
  <c r="C59"/>
  <c r="C20"/>
  <c r="M108"/>
  <c r="N60" s="1"/>
  <c r="N21" s="1"/>
  <c r="F65"/>
  <c r="E109" s="1"/>
  <c r="F61" s="1"/>
  <c r="F22" s="1"/>
  <c r="M149"/>
  <c r="L195" s="1"/>
  <c r="L46" i="1"/>
  <c r="K149" i="3"/>
  <c r="J191" s="1"/>
  <c r="K142" s="1"/>
  <c r="H137"/>
  <c r="B120"/>
  <c r="C73"/>
  <c r="C33" s="1"/>
  <c r="F202"/>
  <c r="G154" s="1"/>
  <c r="K77"/>
  <c r="J118" s="1"/>
  <c r="K110"/>
  <c r="L62" s="1"/>
  <c r="L23" s="1"/>
  <c r="G65"/>
  <c r="C45" i="1"/>
  <c r="J161" i="3"/>
  <c r="I205" s="1"/>
  <c r="M137"/>
  <c r="L181" s="1"/>
  <c r="L45" i="1"/>
  <c r="H180" i="3"/>
  <c r="I130" s="1"/>
  <c r="H45" i="1"/>
  <c r="G185" i="3"/>
  <c r="H135" s="1"/>
  <c r="G179"/>
  <c r="H129" s="1"/>
  <c r="L196"/>
  <c r="M147" s="1"/>
  <c r="L192"/>
  <c r="M143" s="1"/>
  <c r="E108"/>
  <c r="F60" s="1"/>
  <c r="E105"/>
  <c r="F57" s="1"/>
  <c r="F18" s="1"/>
  <c r="C98"/>
  <c r="D49" s="1"/>
  <c r="C94"/>
  <c r="F109"/>
  <c r="G61" s="1"/>
  <c r="G22" s="1"/>
  <c r="K107"/>
  <c r="L59" s="1"/>
  <c r="L20" s="1"/>
  <c r="K109"/>
  <c r="L61" s="1"/>
  <c r="L22" s="1"/>
  <c r="B118"/>
  <c r="C71" s="1"/>
  <c r="G207"/>
  <c r="J107"/>
  <c r="K59" s="1"/>
  <c r="K20" s="1"/>
  <c r="J110"/>
  <c r="K62" s="1"/>
  <c r="K23" s="1"/>
  <c r="K179"/>
  <c r="L129" s="1"/>
  <c r="K184"/>
  <c r="L134" s="1"/>
  <c r="B122"/>
  <c r="C75" s="1"/>
  <c r="M107"/>
  <c r="N59" s="1"/>
  <c r="N20" s="1"/>
  <c r="B119"/>
  <c r="B96"/>
  <c r="C47" s="1"/>
  <c r="D98"/>
  <c r="E49"/>
  <c r="E11" s="1"/>
  <c r="L117"/>
  <c r="M70"/>
  <c r="M30" s="1"/>
  <c r="B97"/>
  <c r="C48" s="1"/>
  <c r="D94"/>
  <c r="E45" s="1"/>
  <c r="B98"/>
  <c r="C49" s="1"/>
  <c r="N164" i="1"/>
  <c r="N208"/>
  <c r="F259"/>
  <c r="F206"/>
  <c r="E206"/>
  <c r="E259"/>
  <c r="J122"/>
  <c r="J257" s="1"/>
  <c r="B11"/>
  <c r="B251" s="1"/>
  <c r="K259"/>
  <c r="K206"/>
  <c r="C118" i="3"/>
  <c r="D71" s="1"/>
  <c r="D31" s="1"/>
  <c r="C120"/>
  <c r="C121"/>
  <c r="D74" s="1"/>
  <c r="C116"/>
  <c r="D110"/>
  <c r="D109"/>
  <c r="E61"/>
  <c r="E22" s="1"/>
  <c r="D111"/>
  <c r="E63" s="1"/>
  <c r="D105"/>
  <c r="E57" s="1"/>
  <c r="L107" i="1"/>
  <c r="J206"/>
  <c r="J259"/>
  <c r="D119" i="3"/>
  <c r="E72" s="1"/>
  <c r="E32" s="1"/>
  <c r="P148" i="1"/>
  <c r="P149"/>
  <c r="G155"/>
  <c r="B255"/>
  <c r="Q148"/>
  <c r="Q149"/>
  <c r="F52"/>
  <c r="G52"/>
  <c r="H52"/>
  <c r="I52"/>
  <c r="J52"/>
  <c r="K52"/>
  <c r="G68"/>
  <c r="H68"/>
  <c r="I68"/>
  <c r="J115"/>
  <c r="K115"/>
  <c r="E121" i="3"/>
  <c r="E122"/>
  <c r="E116"/>
  <c r="E120"/>
  <c r="F73" s="1"/>
  <c r="F33" s="1"/>
  <c r="E117"/>
  <c r="F70" s="1"/>
  <c r="F30" s="1"/>
  <c r="E118"/>
  <c r="E113" i="1"/>
  <c r="F113"/>
  <c r="B233"/>
  <c r="B234" s="1"/>
  <c r="G207"/>
  <c r="D69" i="3"/>
  <c r="D29" s="1"/>
  <c r="F71"/>
  <c r="F31" s="1"/>
  <c r="F75"/>
  <c r="F35" s="1"/>
  <c r="F74"/>
  <c r="F34" s="1"/>
  <c r="L52" i="1"/>
  <c r="M52"/>
  <c r="N52"/>
  <c r="O220"/>
  <c r="P262"/>
  <c r="P220"/>
  <c r="P240"/>
  <c r="I97" i="3"/>
  <c r="J48" s="1"/>
  <c r="J10" s="1"/>
  <c r="I98"/>
  <c r="J49"/>
  <c r="J11" s="1"/>
  <c r="I95"/>
  <c r="J46" s="1"/>
  <c r="G113" i="1"/>
  <c r="H113"/>
  <c r="I113"/>
  <c r="J113"/>
  <c r="K113"/>
  <c r="L113"/>
  <c r="M113"/>
  <c r="N113"/>
  <c r="L58" i="3"/>
  <c r="L19" s="1"/>
  <c r="N206" i="1"/>
  <c r="N259"/>
  <c r="E228"/>
  <c r="N155"/>
  <c r="N207"/>
  <c r="P176"/>
  <c r="P177"/>
  <c r="P209"/>
  <c r="O177"/>
  <c r="O209"/>
  <c r="H97" i="3"/>
  <c r="I48" s="1"/>
  <c r="I10" s="1"/>
  <c r="H96"/>
  <c r="I47" s="1"/>
  <c r="I9" s="1"/>
  <c r="H94"/>
  <c r="I45" s="1"/>
  <c r="I7" s="1"/>
  <c r="H98"/>
  <c r="I49"/>
  <c r="I11" s="1"/>
  <c r="M220" i="1"/>
  <c r="N220"/>
  <c r="L185" i="3"/>
  <c r="M135" s="1"/>
  <c r="L183"/>
  <c r="M133"/>
  <c r="H184"/>
  <c r="I134" s="1"/>
  <c r="N154" i="1"/>
  <c r="H47"/>
  <c r="K46"/>
  <c r="L115"/>
  <c r="M115"/>
  <c r="N115"/>
  <c r="J68"/>
  <c r="K68"/>
  <c r="L68"/>
  <c r="M68"/>
  <c r="O240"/>
  <c r="I206"/>
  <c r="I259"/>
  <c r="G206"/>
  <c r="G259"/>
  <c r="B206"/>
  <c r="B259"/>
  <c r="D206"/>
  <c r="D259"/>
  <c r="L259"/>
  <c r="L206"/>
  <c r="H110" i="3"/>
  <c r="I62" s="1"/>
  <c r="H107"/>
  <c r="H106"/>
  <c r="I58" s="1"/>
  <c r="I19" s="1"/>
  <c r="H111"/>
  <c r="H105"/>
  <c r="I57" s="1"/>
  <c r="I18" s="1"/>
  <c r="H108"/>
  <c r="I60" s="1"/>
  <c r="I21" s="1"/>
  <c r="H109"/>
  <c r="M107" i="1"/>
  <c r="N107"/>
  <c r="H206"/>
  <c r="H259"/>
  <c r="C206"/>
  <c r="C259"/>
  <c r="E84"/>
  <c r="F84"/>
  <c r="G84"/>
  <c r="H84"/>
  <c r="I84"/>
  <c r="J84"/>
  <c r="K84"/>
  <c r="L84"/>
  <c r="M84"/>
  <c r="F120" i="3"/>
  <c r="G73" s="1"/>
  <c r="F121"/>
  <c r="G74" s="1"/>
  <c r="G34" s="1"/>
  <c r="F119"/>
  <c r="F118"/>
  <c r="F122"/>
  <c r="F117"/>
  <c r="G70" s="1"/>
  <c r="G30" s="1"/>
  <c r="F116"/>
  <c r="G204"/>
  <c r="H156" s="1"/>
  <c r="G201"/>
  <c r="H153" s="1"/>
  <c r="G202"/>
  <c r="H154" s="1"/>
  <c r="K182"/>
  <c r="L132" s="1"/>
  <c r="K181"/>
  <c r="L131" s="1"/>
  <c r="K183"/>
  <c r="L133" s="1"/>
  <c r="K180"/>
  <c r="L130" s="1"/>
  <c r="K185"/>
  <c r="L135"/>
  <c r="I107"/>
  <c r="J59" s="1"/>
  <c r="J20" s="1"/>
  <c r="B204"/>
  <c r="C156" s="1"/>
  <c r="B207"/>
  <c r="B201"/>
  <c r="B208" s="1"/>
  <c r="B206"/>
  <c r="C158" s="1"/>
  <c r="B202"/>
  <c r="C154"/>
  <c r="B203"/>
  <c r="C155" s="1"/>
  <c r="B205"/>
  <c r="C157" s="1"/>
  <c r="L203"/>
  <c r="M155" s="1"/>
  <c r="L207"/>
  <c r="L204"/>
  <c r="M156" s="1"/>
  <c r="L202"/>
  <c r="L208" s="1"/>
  <c r="M154"/>
  <c r="L201"/>
  <c r="L206"/>
  <c r="M158" s="1"/>
  <c r="L205"/>
  <c r="M157" s="1"/>
  <c r="M202"/>
  <c r="N154" s="1"/>
  <c r="M203"/>
  <c r="N155" s="1"/>
  <c r="M201"/>
  <c r="N153" s="1"/>
  <c r="M205"/>
  <c r="N157" s="1"/>
  <c r="M206"/>
  <c r="N158" s="1"/>
  <c r="K203"/>
  <c r="L155" s="1"/>
  <c r="K205"/>
  <c r="L157" s="1"/>
  <c r="K201"/>
  <c r="L153" s="1"/>
  <c r="K204"/>
  <c r="L156" s="1"/>
  <c r="K202"/>
  <c r="L154" s="1"/>
  <c r="K206"/>
  <c r="L158" s="1"/>
  <c r="K207"/>
  <c r="L159" s="1"/>
  <c r="H205"/>
  <c r="I157" s="1"/>
  <c r="H203"/>
  <c r="I155"/>
  <c r="M194"/>
  <c r="N145" s="1"/>
  <c r="M193"/>
  <c r="N144" s="1"/>
  <c r="M191"/>
  <c r="N142" s="1"/>
  <c r="M190"/>
  <c r="N141" s="1"/>
  <c r="M196"/>
  <c r="N147" s="1"/>
  <c r="B193"/>
  <c r="C144" s="1"/>
  <c r="B192"/>
  <c r="C143" s="1"/>
  <c r="B191"/>
  <c r="C142" s="1"/>
  <c r="B194"/>
  <c r="C145" s="1"/>
  <c r="B195"/>
  <c r="C146" s="1"/>
  <c r="B196"/>
  <c r="C147" s="1"/>
  <c r="L191"/>
  <c r="M142" s="1"/>
  <c r="B46" i="1"/>
  <c r="D46"/>
  <c r="M46"/>
  <c r="J182" i="3"/>
  <c r="K132" s="1"/>
  <c r="J181"/>
  <c r="K131" s="1"/>
  <c r="J183"/>
  <c r="K133" s="1"/>
  <c r="J180"/>
  <c r="K130" s="1"/>
  <c r="J185"/>
  <c r="K135" s="1"/>
  <c r="J179"/>
  <c r="K129" s="1"/>
  <c r="J184"/>
  <c r="K134" s="1"/>
  <c r="H179"/>
  <c r="H186" s="1"/>
  <c r="H182"/>
  <c r="I132"/>
  <c r="F111" i="1"/>
  <c r="G111"/>
  <c r="H111"/>
  <c r="I111"/>
  <c r="J111"/>
  <c r="K111"/>
  <c r="L111"/>
  <c r="M111"/>
  <c r="K196" i="3"/>
  <c r="L147"/>
  <c r="K190"/>
  <c r="K197" s="1"/>
  <c r="K194"/>
  <c r="L145" s="1"/>
  <c r="K195"/>
  <c r="L146" s="1"/>
  <c r="K191"/>
  <c r="L142" s="1"/>
  <c r="L148" s="1"/>
  <c r="K28" i="1" s="1"/>
  <c r="K192" i="3"/>
  <c r="L143" s="1"/>
  <c r="K193"/>
  <c r="L144" s="1"/>
  <c r="F194"/>
  <c r="G145" s="1"/>
  <c r="F193"/>
  <c r="G144" s="1"/>
  <c r="F195"/>
  <c r="G146" s="1"/>
  <c r="F191"/>
  <c r="G142" s="1"/>
  <c r="F196"/>
  <c r="G147" s="1"/>
  <c r="F192"/>
  <c r="G143" s="1"/>
  <c r="D196"/>
  <c r="E147" s="1"/>
  <c r="D194"/>
  <c r="E145" s="1"/>
  <c r="D191"/>
  <c r="E142" s="1"/>
  <c r="D193"/>
  <c r="E144" s="1"/>
  <c r="D192"/>
  <c r="E143" s="1"/>
  <c r="D195"/>
  <c r="E146" s="1"/>
  <c r="M180"/>
  <c r="N130" s="1"/>
  <c r="M182"/>
  <c r="N132" s="1"/>
  <c r="M185"/>
  <c r="N135" s="1"/>
  <c r="M179"/>
  <c r="N129" s="1"/>
  <c r="M181"/>
  <c r="N131" s="1"/>
  <c r="L179"/>
  <c r="L184"/>
  <c r="M134" s="1"/>
  <c r="H185"/>
  <c r="I135" s="1"/>
  <c r="H181"/>
  <c r="I131" s="1"/>
  <c r="F180"/>
  <c r="G130" s="1"/>
  <c r="F181"/>
  <c r="G131" s="1"/>
  <c r="F182"/>
  <c r="G132" s="1"/>
  <c r="F183"/>
  <c r="G133" s="1"/>
  <c r="F185"/>
  <c r="G135" s="1"/>
  <c r="F184"/>
  <c r="G134" s="1"/>
  <c r="F179"/>
  <c r="G129" s="1"/>
  <c r="D185"/>
  <c r="E135" s="1"/>
  <c r="D180"/>
  <c r="E130" s="1"/>
  <c r="D181"/>
  <c r="E131" s="1"/>
  <c r="D179"/>
  <c r="E129" s="1"/>
  <c r="D182"/>
  <c r="E132" s="1"/>
  <c r="I179"/>
  <c r="J129" s="1"/>
  <c r="I185"/>
  <c r="J135" s="1"/>
  <c r="I183"/>
  <c r="J133"/>
  <c r="E185"/>
  <c r="F135" s="1"/>
  <c r="E180"/>
  <c r="F130"/>
  <c r="E181"/>
  <c r="F131" s="1"/>
  <c r="E183"/>
  <c r="F133"/>
  <c r="H159"/>
  <c r="M159"/>
  <c r="F207"/>
  <c r="G159" s="1"/>
  <c r="H207"/>
  <c r="I159" s="1"/>
  <c r="C159"/>
  <c r="F206"/>
  <c r="G206"/>
  <c r="H158" s="1"/>
  <c r="H206"/>
  <c r="I158" s="1"/>
  <c r="L141"/>
  <c r="D190"/>
  <c r="F190"/>
  <c r="G141" s="1"/>
  <c r="B190"/>
  <c r="A153"/>
  <c r="A179"/>
  <c r="A201"/>
  <c r="A141"/>
  <c r="N84" i="1"/>
  <c r="N68"/>
  <c r="F228"/>
  <c r="G71" i="3"/>
  <c r="G31" s="1"/>
  <c r="I61"/>
  <c r="I22" s="1"/>
  <c r="N111" i="1"/>
  <c r="G69" i="3"/>
  <c r="G29" s="1"/>
  <c r="G75"/>
  <c r="G35" s="1"/>
  <c r="G72"/>
  <c r="G32" s="1"/>
  <c r="I63"/>
  <c r="I24" s="1"/>
  <c r="I59"/>
  <c r="I20"/>
  <c r="G158"/>
  <c r="G228" i="1"/>
  <c r="H228"/>
  <c r="I228"/>
  <c r="J228"/>
  <c r="K228"/>
  <c r="L228"/>
  <c r="M228"/>
  <c r="R216"/>
  <c r="D73" i="3"/>
  <c r="D33" s="1"/>
  <c r="C72"/>
  <c r="D45"/>
  <c r="D7" s="1"/>
  <c r="H77"/>
  <c r="G122" s="1"/>
  <c r="H75" s="1"/>
  <c r="H35" s="1"/>
  <c r="G47" i="1"/>
  <c r="J149" i="3"/>
  <c r="I193" s="1"/>
  <c r="J144" s="1"/>
  <c r="I46" i="1"/>
  <c r="H149" i="3"/>
  <c r="G46" i="1"/>
  <c r="F149" i="3"/>
  <c r="E46" i="1"/>
  <c r="D149" i="3"/>
  <c r="C192" s="1"/>
  <c r="C46" i="1"/>
  <c r="B197" i="3"/>
  <c r="M153"/>
  <c r="F69"/>
  <c r="F29" s="1"/>
  <c r="M129"/>
  <c r="E62"/>
  <c r="E23" s="1"/>
  <c r="I207"/>
  <c r="J159" s="1"/>
  <c r="I203"/>
  <c r="J155" s="1"/>
  <c r="I204"/>
  <c r="J156" s="1"/>
  <c r="J193"/>
  <c r="K144" s="1"/>
  <c r="J195"/>
  <c r="K146" s="1"/>
  <c r="K97"/>
  <c r="L48" s="1"/>
  <c r="L10" s="1"/>
  <c r="K95"/>
  <c r="L46" s="1"/>
  <c r="K98"/>
  <c r="L49" s="1"/>
  <c r="L11" s="1"/>
  <c r="K94"/>
  <c r="L45" s="1"/>
  <c r="L7" s="1"/>
  <c r="C141"/>
  <c r="F106"/>
  <c r="G58" s="1"/>
  <c r="G19" s="1"/>
  <c r="F108"/>
  <c r="G60"/>
  <c r="G21" s="1"/>
  <c r="F110"/>
  <c r="G62" s="1"/>
  <c r="G23" s="1"/>
  <c r="F107"/>
  <c r="G59" s="1"/>
  <c r="F105"/>
  <c r="F111"/>
  <c r="G63" s="1"/>
  <c r="G24" s="1"/>
  <c r="G183"/>
  <c r="H133" s="1"/>
  <c r="G182"/>
  <c r="H132" s="1"/>
  <c r="G180"/>
  <c r="H130" s="1"/>
  <c r="G181"/>
  <c r="H131" s="1"/>
  <c r="G184"/>
  <c r="H134" s="1"/>
  <c r="E106"/>
  <c r="F58" s="1"/>
  <c r="F19" s="1"/>
  <c r="E111"/>
  <c r="F63" s="1"/>
  <c r="F24" s="1"/>
  <c r="E110"/>
  <c r="F62" s="1"/>
  <c r="E107"/>
  <c r="F59" s="1"/>
  <c r="F20" s="1"/>
  <c r="B110"/>
  <c r="B106"/>
  <c r="B109"/>
  <c r="B111"/>
  <c r="C63" s="1"/>
  <c r="C24" s="1"/>
  <c r="B108"/>
  <c r="C60" s="1"/>
  <c r="C21" s="1"/>
  <c r="L111"/>
  <c r="M63" s="1"/>
  <c r="M24" s="1"/>
  <c r="L105"/>
  <c r="L109"/>
  <c r="M61" s="1"/>
  <c r="M22" s="1"/>
  <c r="L106"/>
  <c r="M58"/>
  <c r="M19" s="1"/>
  <c r="C184"/>
  <c r="D134"/>
  <c r="M116"/>
  <c r="M118"/>
  <c r="N71" s="1"/>
  <c r="M117"/>
  <c r="N70"/>
  <c r="M119"/>
  <c r="N72" s="1"/>
  <c r="N32" s="1"/>
  <c r="M122"/>
  <c r="N75" s="1"/>
  <c r="N35" s="1"/>
  <c r="K116"/>
  <c r="K123" s="1"/>
  <c r="K117"/>
  <c r="L70"/>
  <c r="L30" s="1"/>
  <c r="K122"/>
  <c r="L75" s="1"/>
  <c r="L35" s="1"/>
  <c r="K119"/>
  <c r="L72"/>
  <c r="L32" s="1"/>
  <c r="K118"/>
  <c r="L71" s="1"/>
  <c r="K120"/>
  <c r="L73" s="1"/>
  <c r="L33" s="1"/>
  <c r="J77"/>
  <c r="I117" s="1"/>
  <c r="J70" s="1"/>
  <c r="J30" s="1"/>
  <c r="I47" i="1"/>
  <c r="J99" i="3"/>
  <c r="K50"/>
  <c r="K12" s="1"/>
  <c r="H100"/>
  <c r="I51" s="1"/>
  <c r="I13" s="1"/>
  <c r="H99"/>
  <c r="I50" s="1"/>
  <c r="I12" s="1"/>
  <c r="H95"/>
  <c r="I46" s="1"/>
  <c r="G53"/>
  <c r="F94" s="1"/>
  <c r="F45" i="1"/>
  <c r="C137" i="3"/>
  <c r="B181" s="1"/>
  <c r="C131" s="1"/>
  <c r="B45" i="1"/>
  <c r="K161" i="3"/>
  <c r="J201" s="1"/>
  <c r="J47" i="1"/>
  <c r="G205" i="3"/>
  <c r="H157"/>
  <c r="G203"/>
  <c r="H155" s="1"/>
  <c r="F203"/>
  <c r="G155" s="1"/>
  <c r="F201"/>
  <c r="F208" s="1"/>
  <c r="F204"/>
  <c r="G156" s="1"/>
  <c r="E161"/>
  <c r="D206" s="1"/>
  <c r="E158" s="1"/>
  <c r="D47" i="1"/>
  <c r="L193" i="3"/>
  <c r="M144" s="1"/>
  <c r="G105"/>
  <c r="H57" s="1"/>
  <c r="D95"/>
  <c r="D99"/>
  <c r="E50" s="1"/>
  <c r="E12" s="1"/>
  <c r="D97"/>
  <c r="E48" s="1"/>
  <c r="E10" s="1"/>
  <c r="B116"/>
  <c r="B117"/>
  <c r="C70" s="1"/>
  <c r="B121"/>
  <c r="M110"/>
  <c r="N62"/>
  <c r="N23" s="1"/>
  <c r="M106"/>
  <c r="N58" s="1"/>
  <c r="K105"/>
  <c r="L57" s="1"/>
  <c r="K108"/>
  <c r="L60" s="1"/>
  <c r="L21" s="1"/>
  <c r="K111"/>
  <c r="L63" s="1"/>
  <c r="L24" s="1"/>
  <c r="J109"/>
  <c r="K61" s="1"/>
  <c r="K22" s="1"/>
  <c r="J106"/>
  <c r="K58" s="1"/>
  <c r="K19" s="1"/>
  <c r="J111"/>
  <c r="K63" s="1"/>
  <c r="K24" s="1"/>
  <c r="J105"/>
  <c r="N53"/>
  <c r="M45" i="1"/>
  <c r="H53" i="3"/>
  <c r="G98" s="1"/>
  <c r="H49" s="1"/>
  <c r="H11" s="1"/>
  <c r="G45" i="1"/>
  <c r="F53" i="3"/>
  <c r="E98" s="1"/>
  <c r="F49" s="1"/>
  <c r="F11" s="1"/>
  <c r="E45" i="1"/>
  <c r="C95" i="3"/>
  <c r="C96"/>
  <c r="D47" s="1"/>
  <c r="D9" s="1"/>
  <c r="F161"/>
  <c r="E47" i="1"/>
  <c r="D161" i="3"/>
  <c r="C202" s="1"/>
  <c r="C47" i="1"/>
  <c r="I149" i="3"/>
  <c r="H193" s="1"/>
  <c r="I144" s="1"/>
  <c r="H46" i="1"/>
  <c r="J204" i="3"/>
  <c r="K156"/>
  <c r="J205"/>
  <c r="K157" s="1"/>
  <c r="J206"/>
  <c r="K158" s="1"/>
  <c r="B185"/>
  <c r="B182"/>
  <c r="C132" s="1"/>
  <c r="B183"/>
  <c r="B179"/>
  <c r="B184"/>
  <c r="I120"/>
  <c r="J73" s="1"/>
  <c r="J33" s="1"/>
  <c r="I119"/>
  <c r="J72" s="1"/>
  <c r="J32" s="1"/>
  <c r="I118"/>
  <c r="J71" s="1"/>
  <c r="J31" s="1"/>
  <c r="N69"/>
  <c r="C61"/>
  <c r="C22" s="1"/>
  <c r="C62"/>
  <c r="G57"/>
  <c r="C195"/>
  <c r="C193"/>
  <c r="N193" s="1"/>
  <c r="C191"/>
  <c r="C190"/>
  <c r="D141" s="1"/>
  <c r="C196"/>
  <c r="D147" s="1"/>
  <c r="E195"/>
  <c r="F146" s="1"/>
  <c r="E190"/>
  <c r="F141" s="1"/>
  <c r="E192"/>
  <c r="F143" s="1"/>
  <c r="E191"/>
  <c r="F142" s="1"/>
  <c r="E194"/>
  <c r="F145" s="1"/>
  <c r="E193"/>
  <c r="F144" s="1"/>
  <c r="E196"/>
  <c r="F147" s="1"/>
  <c r="G196"/>
  <c r="H147" s="1"/>
  <c r="G192"/>
  <c r="H143" s="1"/>
  <c r="G191"/>
  <c r="H142" s="1"/>
  <c r="G193"/>
  <c r="H144" s="1"/>
  <c r="G195"/>
  <c r="H146"/>
  <c r="G194"/>
  <c r="H145" s="1"/>
  <c r="G190"/>
  <c r="G197" s="1"/>
  <c r="I196"/>
  <c r="J147" s="1"/>
  <c r="I194"/>
  <c r="J145" s="1"/>
  <c r="I192"/>
  <c r="J143" s="1"/>
  <c r="I191"/>
  <c r="J142" s="1"/>
  <c r="I195"/>
  <c r="J146" s="1"/>
  <c r="G117"/>
  <c r="H70" s="1"/>
  <c r="H30" s="1"/>
  <c r="G121"/>
  <c r="H74" s="1"/>
  <c r="G116"/>
  <c r="G118"/>
  <c r="H71" s="1"/>
  <c r="H31" s="1"/>
  <c r="H196"/>
  <c r="I147" s="1"/>
  <c r="H191"/>
  <c r="I142" s="1"/>
  <c r="H195"/>
  <c r="I146" s="1"/>
  <c r="C207"/>
  <c r="D159" s="1"/>
  <c r="C201"/>
  <c r="D153" s="1"/>
  <c r="C203"/>
  <c r="C204"/>
  <c r="C205"/>
  <c r="D157" s="1"/>
  <c r="E203"/>
  <c r="F155" s="1"/>
  <c r="E206"/>
  <c r="F158" s="1"/>
  <c r="E204"/>
  <c r="F156"/>
  <c r="E201"/>
  <c r="F153" s="1"/>
  <c r="E205"/>
  <c r="F157" s="1"/>
  <c r="E202"/>
  <c r="F154" s="1"/>
  <c r="E207"/>
  <c r="F159" s="1"/>
  <c r="D46"/>
  <c r="D8" s="1"/>
  <c r="E96"/>
  <c r="F47" s="1"/>
  <c r="E99"/>
  <c r="F50" s="1"/>
  <c r="F12" s="1"/>
  <c r="E97"/>
  <c r="G94"/>
  <c r="G96"/>
  <c r="H47" s="1"/>
  <c r="G95"/>
  <c r="H46" s="1"/>
  <c r="H8" s="1"/>
  <c r="G99"/>
  <c r="H50" s="1"/>
  <c r="H12" s="1"/>
  <c r="G100"/>
  <c r="H51" s="1"/>
  <c r="H13" s="1"/>
  <c r="G97"/>
  <c r="H48"/>
  <c r="H10" s="1"/>
  <c r="M98"/>
  <c r="N49" s="1"/>
  <c r="N11" s="1"/>
  <c r="M95"/>
  <c r="N46"/>
  <c r="M94"/>
  <c r="M96"/>
  <c r="M99"/>
  <c r="N50" s="1"/>
  <c r="N12" s="1"/>
  <c r="M100"/>
  <c r="N51" s="1"/>
  <c r="N13" s="1"/>
  <c r="M97"/>
  <c r="N48" s="1"/>
  <c r="N10" s="1"/>
  <c r="C69"/>
  <c r="B123"/>
  <c r="E46"/>
  <c r="D202"/>
  <c r="E154" s="1"/>
  <c r="D207"/>
  <c r="D203"/>
  <c r="D201"/>
  <c r="D204"/>
  <c r="E156"/>
  <c r="C58"/>
  <c r="C32"/>
  <c r="B112"/>
  <c r="E8"/>
  <c r="N45"/>
  <c r="N7" s="1"/>
  <c r="D155"/>
  <c r="H141"/>
  <c r="G18"/>
  <c r="C23"/>
  <c r="N29"/>
  <c r="C129"/>
  <c r="C29"/>
  <c r="H45"/>
  <c r="H7" s="1"/>
  <c r="D142"/>
  <c r="D146"/>
  <c r="C134"/>
  <c r="C133"/>
  <c r="O262" i="1"/>
  <c r="N240"/>
  <c r="N8" i="3"/>
  <c r="N30"/>
  <c r="M7"/>
  <c r="E141"/>
  <c r="B12" i="1"/>
  <c r="L182" i="3"/>
  <c r="P259" i="1"/>
  <c r="P206"/>
  <c r="O206"/>
  <c r="O259"/>
  <c r="N222"/>
  <c r="B215"/>
  <c r="B261"/>
  <c r="C243"/>
  <c r="D242"/>
  <c r="G109"/>
  <c r="E242"/>
  <c r="D243"/>
  <c r="C195"/>
  <c r="H109"/>
  <c r="C261"/>
  <c r="C215"/>
  <c r="D195"/>
  <c r="E243"/>
  <c r="F242"/>
  <c r="I109"/>
  <c r="F243"/>
  <c r="G242"/>
  <c r="E195"/>
  <c r="D261"/>
  <c r="D215"/>
  <c r="J109"/>
  <c r="E261"/>
  <c r="E215"/>
  <c r="F195"/>
  <c r="G243"/>
  <c r="H242"/>
  <c r="K109"/>
  <c r="G195"/>
  <c r="H243"/>
  <c r="I242"/>
  <c r="F215"/>
  <c r="F261"/>
  <c r="L109"/>
  <c r="I243"/>
  <c r="J242"/>
  <c r="H195"/>
  <c r="G215"/>
  <c r="G261"/>
  <c r="M109"/>
  <c r="H261"/>
  <c r="H215"/>
  <c r="K242"/>
  <c r="J243"/>
  <c r="I195"/>
  <c r="N109"/>
  <c r="I261"/>
  <c r="I215"/>
  <c r="L242"/>
  <c r="J195"/>
  <c r="K243"/>
  <c r="M105"/>
  <c r="K195"/>
  <c r="M242"/>
  <c r="L243"/>
  <c r="J261"/>
  <c r="J215"/>
  <c r="N105"/>
  <c r="K215"/>
  <c r="K261"/>
  <c r="M243"/>
  <c r="L195"/>
  <c r="N242"/>
  <c r="N106"/>
  <c r="M195"/>
  <c r="N243"/>
  <c r="O242"/>
  <c r="L215"/>
  <c r="L261"/>
  <c r="P242"/>
  <c r="O243"/>
  <c r="O195"/>
  <c r="M261"/>
  <c r="M215"/>
  <c r="N195"/>
  <c r="O215"/>
  <c r="O261"/>
  <c r="P195"/>
  <c r="P243"/>
  <c r="N215"/>
  <c r="N261"/>
  <c r="P261"/>
  <c r="P215"/>
  <c r="K153" i="3" l="1"/>
  <c r="M146"/>
  <c r="L47"/>
  <c r="L9" s="1"/>
  <c r="D133"/>
  <c r="N183"/>
  <c r="D58"/>
  <c r="D19" s="1"/>
  <c r="D75"/>
  <c r="D35" s="1"/>
  <c r="D50"/>
  <c r="D12" s="1"/>
  <c r="N133"/>
  <c r="D143"/>
  <c r="C197"/>
  <c r="E47"/>
  <c r="E9" s="1"/>
  <c r="C227" i="1"/>
  <c r="B230"/>
  <c r="K45" i="3"/>
  <c r="K7" s="1"/>
  <c r="G45"/>
  <c r="G7" s="1"/>
  <c r="D154"/>
  <c r="G76"/>
  <c r="G33"/>
  <c r="E208"/>
  <c r="N207"/>
  <c r="M101"/>
  <c r="H148"/>
  <c r="G28" i="1" s="1"/>
  <c r="G186" i="3"/>
  <c r="F96"/>
  <c r="G47" s="1"/>
  <c r="G9" s="1"/>
  <c r="K186"/>
  <c r="J190"/>
  <c r="J95"/>
  <c r="K46" s="1"/>
  <c r="K8" s="1"/>
  <c r="D120"/>
  <c r="E73" s="1"/>
  <c r="E33" s="1"/>
  <c r="C180"/>
  <c r="D130" s="1"/>
  <c r="J119"/>
  <c r="K72" s="1"/>
  <c r="K32" s="1"/>
  <c r="G108"/>
  <c r="H60" s="1"/>
  <c r="H21" s="1"/>
  <c r="C111"/>
  <c r="H69"/>
  <c r="H29" s="1"/>
  <c r="E112"/>
  <c r="C64"/>
  <c r="E94"/>
  <c r="E100"/>
  <c r="F51" s="1"/>
  <c r="F13" s="1"/>
  <c r="H101"/>
  <c r="M123"/>
  <c r="F97"/>
  <c r="G48" s="1"/>
  <c r="G10" s="1"/>
  <c r="J202"/>
  <c r="K154" s="1"/>
  <c r="F197"/>
  <c r="J117"/>
  <c r="K70" s="1"/>
  <c r="C110"/>
  <c r="I108"/>
  <c r="N191"/>
  <c r="G101"/>
  <c r="H194"/>
  <c r="I145" s="1"/>
  <c r="F112"/>
  <c r="J207"/>
  <c r="K159" s="1"/>
  <c r="J192"/>
  <c r="K143" s="1"/>
  <c r="E123"/>
  <c r="F123"/>
  <c r="I129"/>
  <c r="J186"/>
  <c r="D116"/>
  <c r="N116" s="1"/>
  <c r="J121"/>
  <c r="K74" s="1"/>
  <c r="K34" s="1"/>
  <c r="C105"/>
  <c r="C107"/>
  <c r="G208"/>
  <c r="F100"/>
  <c r="G51" s="1"/>
  <c r="G13" s="1"/>
  <c r="F99"/>
  <c r="G50" s="1"/>
  <c r="G12" s="1"/>
  <c r="D186"/>
  <c r="N121" i="1"/>
  <c r="N122" s="1"/>
  <c r="C179" i="3"/>
  <c r="O133"/>
  <c r="G36"/>
  <c r="F33" i="1" s="1"/>
  <c r="D156" i="3"/>
  <c r="D160" s="1"/>
  <c r="C34" i="1" s="1"/>
  <c r="C19" i="3"/>
  <c r="C25" s="1"/>
  <c r="B27" i="1" s="1"/>
  <c r="D144" i="3"/>
  <c r="G153"/>
  <c r="D205"/>
  <c r="E157" s="1"/>
  <c r="C74"/>
  <c r="C34" s="1"/>
  <c r="E95"/>
  <c r="F46" s="1"/>
  <c r="F8" s="1"/>
  <c r="C206"/>
  <c r="D158" s="1"/>
  <c r="H190"/>
  <c r="G120"/>
  <c r="H73" s="1"/>
  <c r="H33" s="1"/>
  <c r="I190"/>
  <c r="C194"/>
  <c r="M57"/>
  <c r="M18" s="1"/>
  <c r="I116"/>
  <c r="I122"/>
  <c r="J75" s="1"/>
  <c r="J35" s="1"/>
  <c r="F98"/>
  <c r="G49" s="1"/>
  <c r="G11" s="1"/>
  <c r="B180"/>
  <c r="J203"/>
  <c r="K155" s="1"/>
  <c r="D100"/>
  <c r="E51" s="1"/>
  <c r="E13" s="1"/>
  <c r="L194"/>
  <c r="M145" s="1"/>
  <c r="J98"/>
  <c r="K49" s="1"/>
  <c r="C182"/>
  <c r="D132" s="1"/>
  <c r="L108"/>
  <c r="M60" s="1"/>
  <c r="M21" s="1"/>
  <c r="K99"/>
  <c r="L50" s="1"/>
  <c r="L12" s="1"/>
  <c r="J196"/>
  <c r="K147" s="1"/>
  <c r="M197"/>
  <c r="K208"/>
  <c r="I206"/>
  <c r="J158" s="1"/>
  <c r="E182"/>
  <c r="F132" s="1"/>
  <c r="E179"/>
  <c r="I180"/>
  <c r="D184"/>
  <c r="L180"/>
  <c r="M130" s="1"/>
  <c r="M184"/>
  <c r="N134" s="1"/>
  <c r="L190"/>
  <c r="M195"/>
  <c r="N146" s="1"/>
  <c r="H201"/>
  <c r="H202"/>
  <c r="I154" s="1"/>
  <c r="M204"/>
  <c r="N156" s="1"/>
  <c r="J100"/>
  <c r="K51" s="1"/>
  <c r="K13" s="1"/>
  <c r="I96"/>
  <c r="J47" s="1"/>
  <c r="J9" s="1"/>
  <c r="D121"/>
  <c r="E74" s="1"/>
  <c r="E34" s="1"/>
  <c r="D118"/>
  <c r="E71" s="1"/>
  <c r="E31" s="1"/>
  <c r="D106"/>
  <c r="N106" s="1"/>
  <c r="C117"/>
  <c r="D70" s="1"/>
  <c r="B9" i="1"/>
  <c r="B13" s="1"/>
  <c r="B235" s="1"/>
  <c r="B248" s="1"/>
  <c r="C181" i="3"/>
  <c r="D131" s="1"/>
  <c r="C100"/>
  <c r="K100"/>
  <c r="L51" s="1"/>
  <c r="L13" s="1"/>
  <c r="G106"/>
  <c r="C108"/>
  <c r="C109"/>
  <c r="C135"/>
  <c r="E197"/>
  <c r="H192"/>
  <c r="I143" s="1"/>
  <c r="O143" s="1"/>
  <c r="G119"/>
  <c r="H72" s="1"/>
  <c r="H32" s="1"/>
  <c r="L69"/>
  <c r="L29" s="1"/>
  <c r="I121"/>
  <c r="J74" s="1"/>
  <c r="J34" s="1"/>
  <c r="F95"/>
  <c r="G46" s="1"/>
  <c r="K112"/>
  <c r="J112"/>
  <c r="G107"/>
  <c r="H59" s="1"/>
  <c r="H20" s="1"/>
  <c r="J97"/>
  <c r="K48" s="1"/>
  <c r="K10" s="1"/>
  <c r="C185"/>
  <c r="D135" s="1"/>
  <c r="L110"/>
  <c r="M62" s="1"/>
  <c r="M23" s="1"/>
  <c r="H112"/>
  <c r="J194"/>
  <c r="K145" s="1"/>
  <c r="I201"/>
  <c r="J153" s="1"/>
  <c r="M208"/>
  <c r="C153"/>
  <c r="D197"/>
  <c r="I184"/>
  <c r="J134" s="1"/>
  <c r="G111"/>
  <c r="H63" s="1"/>
  <c r="H24" s="1"/>
  <c r="J96"/>
  <c r="K47" s="1"/>
  <c r="K9" s="1"/>
  <c r="I94"/>
  <c r="D122"/>
  <c r="E75" s="1"/>
  <c r="E35" s="1"/>
  <c r="D108"/>
  <c r="E60" s="1"/>
  <c r="E21" s="1"/>
  <c r="C119"/>
  <c r="D72" s="1"/>
  <c r="D32" s="1"/>
  <c r="L116"/>
  <c r="M69" s="1"/>
  <c r="M29" s="1"/>
  <c r="L118"/>
  <c r="M71" s="1"/>
  <c r="J122"/>
  <c r="K75" s="1"/>
  <c r="K35" s="1"/>
  <c r="H120"/>
  <c r="I73" s="1"/>
  <c r="L100"/>
  <c r="M51" s="1"/>
  <c r="M13" s="1"/>
  <c r="E153"/>
  <c r="M112"/>
  <c r="G109"/>
  <c r="H61" s="1"/>
  <c r="H22" s="1"/>
  <c r="I202"/>
  <c r="J154" s="1"/>
  <c r="I182"/>
  <c r="J132" s="1"/>
  <c r="I99"/>
  <c r="J50" s="1"/>
  <c r="J12" s="1"/>
  <c r="L121"/>
  <c r="M74" s="1"/>
  <c r="M34" s="1"/>
  <c r="L120"/>
  <c r="M73" s="1"/>
  <c r="M33" s="1"/>
  <c r="M111"/>
  <c r="N63" s="1"/>
  <c r="N24" s="1"/>
  <c r="C97"/>
  <c r="J116"/>
  <c r="K69" s="1"/>
  <c r="K29" s="1"/>
  <c r="L98"/>
  <c r="M49" s="1"/>
  <c r="M11" s="1"/>
  <c r="L99"/>
  <c r="M50" s="1"/>
  <c r="M12" s="1"/>
  <c r="L95"/>
  <c r="M46" s="1"/>
  <c r="C76"/>
  <c r="C30"/>
  <c r="L160"/>
  <c r="K34" i="1" s="1"/>
  <c r="E24" i="3"/>
  <c r="C9"/>
  <c r="I208"/>
  <c r="N205"/>
  <c r="J157"/>
  <c r="N119"/>
  <c r="L123"/>
  <c r="M72"/>
  <c r="M32" s="1"/>
  <c r="H18"/>
  <c r="N31"/>
  <c r="N36" s="1"/>
  <c r="M33" i="1" s="1"/>
  <c r="N76" i="3"/>
  <c r="C148"/>
  <c r="B28" i="1" s="1"/>
  <c r="B29" s="1"/>
  <c r="N2" i="4" s="1"/>
  <c r="O142" i="3"/>
  <c r="E18"/>
  <c r="C10"/>
  <c r="C35"/>
  <c r="K30"/>
  <c r="N181"/>
  <c r="L186"/>
  <c r="M131"/>
  <c r="I70"/>
  <c r="K160"/>
  <c r="J34" i="1" s="1"/>
  <c r="H76" i="3"/>
  <c r="H34"/>
  <c r="H36" s="1"/>
  <c r="G33" i="1" s="1"/>
  <c r="L52" i="3"/>
  <c r="L8"/>
  <c r="L14" s="1"/>
  <c r="K21" i="1" s="1"/>
  <c r="E7" i="3"/>
  <c r="E14" s="1"/>
  <c r="D21" i="1" s="1"/>
  <c r="E52" i="3"/>
  <c r="F64"/>
  <c r="F21"/>
  <c r="F25" s="1"/>
  <c r="E27" i="1" s="1"/>
  <c r="C13" i="3"/>
  <c r="M47"/>
  <c r="M9" s="1"/>
  <c r="O131"/>
  <c r="K136"/>
  <c r="J22" i="1" s="1"/>
  <c r="N160" i="3"/>
  <c r="M34" i="1" s="1"/>
  <c r="O158" i="3"/>
  <c r="G160"/>
  <c r="F34" i="1" s="1"/>
  <c r="H52" i="3"/>
  <c r="H9"/>
  <c r="H14" s="1"/>
  <c r="G21" i="1" s="1"/>
  <c r="F9" i="3"/>
  <c r="I52"/>
  <c r="I8"/>
  <c r="F23"/>
  <c r="N257" i="1"/>
  <c r="M126"/>
  <c r="O126"/>
  <c r="O212" s="1"/>
  <c r="P126"/>
  <c r="P212" s="1"/>
  <c r="C11" i="3"/>
  <c r="O49"/>
  <c r="K71"/>
  <c r="K31" s="1"/>
  <c r="N118"/>
  <c r="J19"/>
  <c r="N136"/>
  <c r="M22" i="1" s="1"/>
  <c r="O146" i="3"/>
  <c r="N148"/>
  <c r="M28" i="1" s="1"/>
  <c r="I136" i="3"/>
  <c r="H22" i="1" s="1"/>
  <c r="O154" i="3"/>
  <c r="N64"/>
  <c r="N19"/>
  <c r="N25" s="1"/>
  <c r="M27" i="1" s="1"/>
  <c r="F35"/>
  <c r="AD2" i="4" s="1"/>
  <c r="F85" i="1"/>
  <c r="I23" i="3"/>
  <c r="I64"/>
  <c r="J8"/>
  <c r="D34"/>
  <c r="O74"/>
  <c r="N251" i="1"/>
  <c r="D11" i="3"/>
  <c r="C12"/>
  <c r="O132"/>
  <c r="O147"/>
  <c r="H160"/>
  <c r="G34" i="1" s="1"/>
  <c r="B69"/>
  <c r="L64" i="3"/>
  <c r="L18"/>
  <c r="L25" s="1"/>
  <c r="K27" i="1" s="1"/>
  <c r="K52" i="3"/>
  <c r="K11"/>
  <c r="K14" s="1"/>
  <c r="J21" i="1" s="1"/>
  <c r="G20" i="3"/>
  <c r="G25" s="1"/>
  <c r="F27" i="1" s="1"/>
  <c r="G64" i="3"/>
  <c r="C160"/>
  <c r="B34" i="1" s="1"/>
  <c r="D76" i="3"/>
  <c r="D30"/>
  <c r="D36" s="1"/>
  <c r="C33" i="1" s="1"/>
  <c r="C46" i="3"/>
  <c r="B101"/>
  <c r="N95"/>
  <c r="L136"/>
  <c r="K22" i="1" s="1"/>
  <c r="G52" i="3"/>
  <c r="G8"/>
  <c r="G14" s="1"/>
  <c r="F21" i="1" s="1"/>
  <c r="M20" i="3"/>
  <c r="M25" s="1"/>
  <c r="L27" i="1" s="1"/>
  <c r="M76" i="3"/>
  <c r="M31"/>
  <c r="M36" s="1"/>
  <c r="L33" i="1" s="1"/>
  <c r="C31" i="3"/>
  <c r="I33"/>
  <c r="O135"/>
  <c r="F160"/>
  <c r="E34" i="1" s="1"/>
  <c r="F36" i="3"/>
  <c r="E33" i="1" s="1"/>
  <c r="I25" i="3"/>
  <c r="H27" i="1" s="1"/>
  <c r="G136" i="3"/>
  <c r="F22" i="1" s="1"/>
  <c r="O157" i="3"/>
  <c r="H136"/>
  <c r="G22" i="1" s="1"/>
  <c r="L31" i="3"/>
  <c r="L36" s="1"/>
  <c r="K33" i="1" s="1"/>
  <c r="L76" i="3"/>
  <c r="E30"/>
  <c r="M8"/>
  <c r="M14" s="1"/>
  <c r="L21" i="1" s="1"/>
  <c r="F76" i="3"/>
  <c r="O72"/>
  <c r="F32"/>
  <c r="F148"/>
  <c r="E28" i="1" s="1"/>
  <c r="J160" i="3"/>
  <c r="I34" i="1" s="1"/>
  <c r="I14" i="3"/>
  <c r="H21" i="1" s="1"/>
  <c r="G148" i="3"/>
  <c r="F28" i="1" s="1"/>
  <c r="E148" i="3"/>
  <c r="D28" i="1" s="1"/>
  <c r="O144" i="3"/>
  <c r="M160"/>
  <c r="L34" i="1" s="1"/>
  <c r="O156" i="3"/>
  <c r="K57"/>
  <c r="N202"/>
  <c r="E159"/>
  <c r="O159" s="1"/>
  <c r="M132"/>
  <c r="M136" s="1"/>
  <c r="L22" i="1" s="1"/>
  <c r="N98" i="3"/>
  <c r="E155"/>
  <c r="E160" s="1"/>
  <c r="D34" i="1" s="1"/>
  <c r="F48" i="3"/>
  <c r="F10" s="1"/>
  <c r="F186"/>
  <c r="J120"/>
  <c r="J123" s="1"/>
  <c r="N206"/>
  <c r="N47"/>
  <c r="C101" l="1"/>
  <c r="D48"/>
  <c r="I153"/>
  <c r="H208"/>
  <c r="J60"/>
  <c r="I112"/>
  <c r="K141"/>
  <c r="K148" s="1"/>
  <c r="J28" i="1" s="1"/>
  <c r="J197" i="3"/>
  <c r="D227" i="1"/>
  <c r="C230"/>
  <c r="O50" i="3"/>
  <c r="H123"/>
  <c r="G123"/>
  <c r="N121"/>
  <c r="J208"/>
  <c r="F129"/>
  <c r="F136" s="1"/>
  <c r="E22" i="1" s="1"/>
  <c r="E186" i="3"/>
  <c r="I123"/>
  <c r="J69"/>
  <c r="O75"/>
  <c r="N201"/>
  <c r="N208" s="1"/>
  <c r="L112"/>
  <c r="J130"/>
  <c r="J136" s="1"/>
  <c r="I22" i="1" s="1"/>
  <c r="I186" i="3"/>
  <c r="O71"/>
  <c r="C123"/>
  <c r="N122"/>
  <c r="N100"/>
  <c r="D51"/>
  <c r="E134"/>
  <c r="N184"/>
  <c r="O57"/>
  <c r="O18" s="1"/>
  <c r="M52"/>
  <c r="N182"/>
  <c r="D208"/>
  <c r="N97"/>
  <c r="C208"/>
  <c r="J101"/>
  <c r="N195"/>
  <c r="N180"/>
  <c r="C130"/>
  <c r="B186"/>
  <c r="I141"/>
  <c r="H197"/>
  <c r="N190"/>
  <c r="E69"/>
  <c r="D123"/>
  <c r="H58"/>
  <c r="G112"/>
  <c r="N203"/>
  <c r="N192"/>
  <c r="N99"/>
  <c r="K101"/>
  <c r="J45"/>
  <c r="I101"/>
  <c r="D60"/>
  <c r="N108"/>
  <c r="M141"/>
  <c r="M148" s="1"/>
  <c r="L28" i="1" s="1"/>
  <c r="L197" i="3"/>
  <c r="I197"/>
  <c r="J141"/>
  <c r="J148" s="1"/>
  <c r="I28" i="1" s="1"/>
  <c r="D129" i="3"/>
  <c r="N179"/>
  <c r="C186"/>
  <c r="D57"/>
  <c r="C112"/>
  <c r="N105"/>
  <c r="E101"/>
  <c r="N94"/>
  <c r="N101" s="1"/>
  <c r="F45"/>
  <c r="N96"/>
  <c r="N185"/>
  <c r="N186" s="1"/>
  <c r="F101"/>
  <c r="D61"/>
  <c r="N109"/>
  <c r="E58"/>
  <c r="D112"/>
  <c r="N194"/>
  <c r="D145"/>
  <c r="N107"/>
  <c r="D59"/>
  <c r="N110"/>
  <c r="D62"/>
  <c r="D63"/>
  <c r="N111"/>
  <c r="M64"/>
  <c r="L101"/>
  <c r="N117"/>
  <c r="N196"/>
  <c r="N197" s="1"/>
  <c r="N204"/>
  <c r="D101"/>
  <c r="M186"/>
  <c r="L116" i="1"/>
  <c r="L108"/>
  <c r="L114"/>
  <c r="L110"/>
  <c r="L112"/>
  <c r="F100"/>
  <c r="G232" s="1"/>
  <c r="G245" s="1"/>
  <c r="G53"/>
  <c r="H42" i="3"/>
  <c r="G23" i="1"/>
  <c r="H43" i="3"/>
  <c r="H44"/>
  <c r="C35" i="1"/>
  <c r="AA2" i="4" s="1"/>
  <c r="C85" i="1"/>
  <c r="J23"/>
  <c r="I100"/>
  <c r="J232" s="1"/>
  <c r="J245" s="1"/>
  <c r="K44" i="3"/>
  <c r="K43"/>
  <c r="J53" i="1"/>
  <c r="K42" i="3"/>
  <c r="G85" i="1"/>
  <c r="G35"/>
  <c r="AE2" i="4" s="1"/>
  <c r="K100" i="1"/>
  <c r="L232" s="1"/>
  <c r="L245" s="1"/>
  <c r="M44" i="3"/>
  <c r="M42"/>
  <c r="L53" i="1"/>
  <c r="M43" i="3"/>
  <c r="L23" i="1"/>
  <c r="E100"/>
  <c r="F232" s="1"/>
  <c r="F245" s="1"/>
  <c r="G43" i="3"/>
  <c r="F53" i="1"/>
  <c r="F23"/>
  <c r="G42" i="3"/>
  <c r="G44"/>
  <c r="E35" i="1"/>
  <c r="AC2" i="4" s="1"/>
  <c r="E85" i="1"/>
  <c r="H112"/>
  <c r="H116"/>
  <c r="H108"/>
  <c r="H110"/>
  <c r="H114"/>
  <c r="N126"/>
  <c r="N212" s="1"/>
  <c r="N228"/>
  <c r="O228" s="1"/>
  <c r="P228" s="1"/>
  <c r="M212"/>
  <c r="O155" i="3"/>
  <c r="H69" i="1"/>
  <c r="C52" i="3"/>
  <c r="O46"/>
  <c r="C8"/>
  <c r="C14" s="1"/>
  <c r="B21" i="1" s="1"/>
  <c r="O12" i="3"/>
  <c r="E69" i="1"/>
  <c r="E29"/>
  <c r="Q2" i="4" s="1"/>
  <c r="F114" i="1"/>
  <c r="F108"/>
  <c r="F117" s="1"/>
  <c r="F204" s="1"/>
  <c r="F112"/>
  <c r="F116"/>
  <c r="F110"/>
  <c r="K69"/>
  <c r="K29"/>
  <c r="W2" i="4" s="1"/>
  <c r="K85" i="1"/>
  <c r="K35"/>
  <c r="AI2" i="4" s="1"/>
  <c r="J114" i="1"/>
  <c r="J108"/>
  <c r="J116"/>
  <c r="J110"/>
  <c r="J112"/>
  <c r="M35"/>
  <c r="AK2" i="4" s="1"/>
  <c r="M85" i="1"/>
  <c r="F52" i="3"/>
  <c r="O48"/>
  <c r="K18"/>
  <c r="K25" s="1"/>
  <c r="J27" i="1" s="1"/>
  <c r="K64" i="3"/>
  <c r="I42"/>
  <c r="H53" i="1"/>
  <c r="G100"/>
  <c r="H232" s="1"/>
  <c r="H245" s="1"/>
  <c r="H23"/>
  <c r="I43" i="3"/>
  <c r="I44"/>
  <c r="L69" i="1"/>
  <c r="L29"/>
  <c r="X2" i="4" s="1"/>
  <c r="O35" i="3"/>
  <c r="C36"/>
  <c r="B33" i="1" s="1"/>
  <c r="K73" i="3"/>
  <c r="K76" s="1"/>
  <c r="N120"/>
  <c r="N123" s="1"/>
  <c r="G112" i="1"/>
  <c r="G110"/>
  <c r="G108"/>
  <c r="G116"/>
  <c r="G114"/>
  <c r="O34" i="3"/>
  <c r="M29" i="1"/>
  <c r="Y2" i="4" s="1"/>
  <c r="M69" i="1"/>
  <c r="M108"/>
  <c r="M110"/>
  <c r="M114"/>
  <c r="M112"/>
  <c r="M116"/>
  <c r="O11" i="3"/>
  <c r="I30"/>
  <c r="I36" s="1"/>
  <c r="H33" i="1" s="1"/>
  <c r="I76" i="3"/>
  <c r="O70"/>
  <c r="F29" i="1"/>
  <c r="R2" i="4" s="1"/>
  <c r="F69" i="1"/>
  <c r="N52" i="3"/>
  <c r="N9"/>
  <c r="N14" s="1"/>
  <c r="M21" i="1" s="1"/>
  <c r="O32" i="3"/>
  <c r="L35" i="1"/>
  <c r="AJ2" i="4" s="1"/>
  <c r="L85" i="1"/>
  <c r="F89"/>
  <c r="F87"/>
  <c r="F93"/>
  <c r="F91"/>
  <c r="F95"/>
  <c r="F96" s="1"/>
  <c r="L43" i="3"/>
  <c r="K53" i="1"/>
  <c r="K23"/>
  <c r="J100"/>
  <c r="K232" s="1"/>
  <c r="K245" s="1"/>
  <c r="L44" i="3"/>
  <c r="L42"/>
  <c r="O31"/>
  <c r="K112" i="1"/>
  <c r="K108"/>
  <c r="K116"/>
  <c r="K114"/>
  <c r="K110"/>
  <c r="B79"/>
  <c r="B71"/>
  <c r="B77"/>
  <c r="B75"/>
  <c r="D53"/>
  <c r="E44" i="3"/>
  <c r="E43"/>
  <c r="E42"/>
  <c r="C100" i="1"/>
  <c r="D232" s="1"/>
  <c r="D245" s="1"/>
  <c r="O47" i="3"/>
  <c r="E112" i="1" l="1"/>
  <c r="E110"/>
  <c r="E116"/>
  <c r="E108"/>
  <c r="E114"/>
  <c r="E227"/>
  <c r="D230"/>
  <c r="D20" i="3"/>
  <c r="O59"/>
  <c r="D13"/>
  <c r="O51"/>
  <c r="O13" s="1"/>
  <c r="D10"/>
  <c r="D52"/>
  <c r="N112"/>
  <c r="O61"/>
  <c r="D22"/>
  <c r="E29"/>
  <c r="E36" s="1"/>
  <c r="D33" i="1" s="1"/>
  <c r="O69" i="3"/>
  <c r="O29" s="1"/>
  <c r="E76"/>
  <c r="E136"/>
  <c r="D22" i="1" s="1"/>
  <c r="O134" i="3"/>
  <c r="I160"/>
  <c r="H34" i="1" s="1"/>
  <c r="O153" i="3"/>
  <c r="O160" s="1"/>
  <c r="N34" i="1" s="1"/>
  <c r="P22" s="1"/>
  <c r="D23" i="3"/>
  <c r="O62"/>
  <c r="I112" i="1"/>
  <c r="I108"/>
  <c r="I110"/>
  <c r="I114"/>
  <c r="I116"/>
  <c r="J29" i="3"/>
  <c r="J36" s="1"/>
  <c r="I33" i="1" s="1"/>
  <c r="J76" i="3"/>
  <c r="D24"/>
  <c r="O63"/>
  <c r="E19"/>
  <c r="E25" s="1"/>
  <c r="D27" i="1" s="1"/>
  <c r="E64" i="3"/>
  <c r="O58"/>
  <c r="O19" s="1"/>
  <c r="F7"/>
  <c r="F14" s="1"/>
  <c r="E21" i="1" s="1"/>
  <c r="O45" i="3"/>
  <c r="O7" s="1"/>
  <c r="O129"/>
  <c r="D136"/>
  <c r="C22" i="1" s="1"/>
  <c r="J7" i="3"/>
  <c r="J14" s="1"/>
  <c r="I21" i="1" s="1"/>
  <c r="J52" i="3"/>
  <c r="J21"/>
  <c r="J25" s="1"/>
  <c r="I27" i="1" s="1"/>
  <c r="J64" i="3"/>
  <c r="H19"/>
  <c r="H25" s="1"/>
  <c r="G27" i="1" s="1"/>
  <c r="H64" i="3"/>
  <c r="O130"/>
  <c r="C136"/>
  <c r="B22" i="1" s="1"/>
  <c r="D21" i="3"/>
  <c r="O60"/>
  <c r="O145"/>
  <c r="D148"/>
  <c r="C28" i="1" s="1"/>
  <c r="D18" i="3"/>
  <c r="D64"/>
  <c r="O141"/>
  <c r="O148" s="1"/>
  <c r="I148"/>
  <c r="H28" i="1" s="1"/>
  <c r="H29" s="1"/>
  <c r="T2" i="4" s="1"/>
  <c r="K2"/>
  <c r="K203" i="1"/>
  <c r="K252"/>
  <c r="O10" i="3"/>
  <c r="E71" i="1"/>
  <c r="E73"/>
  <c r="E77"/>
  <c r="E80" s="1"/>
  <c r="E75"/>
  <c r="E79"/>
  <c r="L73"/>
  <c r="L80" s="1"/>
  <c r="L71"/>
  <c r="L79"/>
  <c r="L75"/>
  <c r="L77"/>
  <c r="J69"/>
  <c r="J29"/>
  <c r="V2" i="4" s="1"/>
  <c r="H79" i="1"/>
  <c r="H73"/>
  <c r="H71"/>
  <c r="H77"/>
  <c r="H75"/>
  <c r="L63"/>
  <c r="L57"/>
  <c r="L59"/>
  <c r="L61"/>
  <c r="L55"/>
  <c r="P110"/>
  <c r="P116"/>
  <c r="P112"/>
  <c r="P108"/>
  <c r="P114"/>
  <c r="K91"/>
  <c r="K89"/>
  <c r="K95"/>
  <c r="K93"/>
  <c r="K87"/>
  <c r="C87"/>
  <c r="C96" s="1"/>
  <c r="C93"/>
  <c r="C91"/>
  <c r="C95"/>
  <c r="C89"/>
  <c r="O9" i="3"/>
  <c r="L91" i="1"/>
  <c r="L89"/>
  <c r="L87"/>
  <c r="L93"/>
  <c r="L95"/>
  <c r="O30" i="3"/>
  <c r="L252" i="1"/>
  <c r="L2" i="4"/>
  <c r="L203" i="1"/>
  <c r="J203"/>
  <c r="J2" i="4"/>
  <c r="J252" i="1"/>
  <c r="B158" i="3"/>
  <c r="B153"/>
  <c r="H59" i="1"/>
  <c r="H61"/>
  <c r="H63"/>
  <c r="H57"/>
  <c r="H55"/>
  <c r="H64" s="1"/>
  <c r="H256" s="1"/>
  <c r="H264" s="1"/>
  <c r="M91"/>
  <c r="M89"/>
  <c r="M95"/>
  <c r="M87"/>
  <c r="M93"/>
  <c r="E23"/>
  <c r="F44" i="3"/>
  <c r="F43"/>
  <c r="F42"/>
  <c r="D100" i="1"/>
  <c r="E232" s="1"/>
  <c r="E245" s="1"/>
  <c r="E53"/>
  <c r="O8" i="3"/>
  <c r="G91" i="1"/>
  <c r="G87"/>
  <c r="G89"/>
  <c r="G93"/>
  <c r="G95"/>
  <c r="G63"/>
  <c r="G55"/>
  <c r="G64" s="1"/>
  <c r="G256" s="1"/>
  <c r="G264" s="1"/>
  <c r="G57"/>
  <c r="G61"/>
  <c r="G59"/>
  <c r="K117"/>
  <c r="K204" s="1"/>
  <c r="B157" i="3"/>
  <c r="O52"/>
  <c r="B47" s="1"/>
  <c r="H117" i="1"/>
  <c r="H204" s="1"/>
  <c r="F79"/>
  <c r="F77"/>
  <c r="F71"/>
  <c r="F73"/>
  <c r="F75"/>
  <c r="H35"/>
  <c r="AF2" i="4" s="1"/>
  <c r="H85" i="1"/>
  <c r="M73"/>
  <c r="M79"/>
  <c r="M71"/>
  <c r="M75"/>
  <c r="M77"/>
  <c r="B23"/>
  <c r="B53"/>
  <c r="C44" i="3"/>
  <c r="C42"/>
  <c r="C43"/>
  <c r="E93" i="1"/>
  <c r="E89"/>
  <c r="E95"/>
  <c r="E87"/>
  <c r="E91"/>
  <c r="G117"/>
  <c r="G204" s="1"/>
  <c r="B145" i="3"/>
  <c r="B154"/>
  <c r="B156"/>
  <c r="B85" i="1"/>
  <c r="B35"/>
  <c r="Z2" i="4" s="1"/>
  <c r="H203" i="1"/>
  <c r="H2" i="4"/>
  <c r="H252" i="1"/>
  <c r="F59"/>
  <c r="F63"/>
  <c r="F57"/>
  <c r="F55"/>
  <c r="F61"/>
  <c r="G2" i="4"/>
  <c r="G203" i="1"/>
  <c r="G252"/>
  <c r="B80"/>
  <c r="B159" i="3"/>
  <c r="M117" i="1"/>
  <c r="M204" s="1"/>
  <c r="B155" i="3"/>
  <c r="D57" i="1"/>
  <c r="D59"/>
  <c r="D55"/>
  <c r="D63"/>
  <c r="D61"/>
  <c r="K75"/>
  <c r="K73"/>
  <c r="K77"/>
  <c r="K71"/>
  <c r="K79"/>
  <c r="K59"/>
  <c r="K55"/>
  <c r="K63"/>
  <c r="K57"/>
  <c r="K61"/>
  <c r="M53"/>
  <c r="N43" i="3"/>
  <c r="N42"/>
  <c r="M23" i="1"/>
  <c r="N44" i="3"/>
  <c r="L100" i="1"/>
  <c r="M232" s="1"/>
  <c r="M245" s="1"/>
  <c r="K33" i="3"/>
  <c r="K36" s="1"/>
  <c r="J33" i="1" s="1"/>
  <c r="O73" i="3"/>
  <c r="F203" i="1"/>
  <c r="F2" i="4"/>
  <c r="F252" i="1"/>
  <c r="J63"/>
  <c r="J59"/>
  <c r="J61"/>
  <c r="J57"/>
  <c r="J55"/>
  <c r="B141" i="3"/>
  <c r="J117" i="1"/>
  <c r="J204" s="1"/>
  <c r="L117"/>
  <c r="L204" s="1"/>
  <c r="N28" l="1"/>
  <c r="O22" s="1"/>
  <c r="B142" i="3"/>
  <c r="B146"/>
  <c r="B144"/>
  <c r="B147"/>
  <c r="B143"/>
  <c r="B108" i="1"/>
  <c r="B114"/>
  <c r="B116"/>
  <c r="N116" s="1"/>
  <c r="B112"/>
  <c r="N112" s="1"/>
  <c r="B110"/>
  <c r="N110" s="1"/>
  <c r="C108"/>
  <c r="C116"/>
  <c r="C110"/>
  <c r="C114"/>
  <c r="C112"/>
  <c r="O23" i="3"/>
  <c r="D85" i="1"/>
  <c r="D35"/>
  <c r="AB2" i="4" s="1"/>
  <c r="O20" i="3"/>
  <c r="M80" i="1"/>
  <c r="G96"/>
  <c r="I53"/>
  <c r="I23"/>
  <c r="J42" i="3"/>
  <c r="H100" i="1"/>
  <c r="I232" s="1"/>
  <c r="I245" s="1"/>
  <c r="J44" i="3"/>
  <c r="J43"/>
  <c r="O24"/>
  <c r="E96" i="1"/>
  <c r="K96"/>
  <c r="L64"/>
  <c r="L256" s="1"/>
  <c r="L264" s="1"/>
  <c r="O21" i="3"/>
  <c r="D29" i="1"/>
  <c r="P2" i="4" s="1"/>
  <c r="D69" i="1"/>
  <c r="H80"/>
  <c r="I117"/>
  <c r="I204" s="1"/>
  <c r="I69"/>
  <c r="I29"/>
  <c r="U2" i="4" s="1"/>
  <c r="D116" i="1"/>
  <c r="D108"/>
  <c r="D117" s="1"/>
  <c r="D204" s="1"/>
  <c r="D110"/>
  <c r="D112"/>
  <c r="D114"/>
  <c r="D23"/>
  <c r="K80"/>
  <c r="O64" i="3"/>
  <c r="B62" s="1"/>
  <c r="D14"/>
  <c r="C21" i="1" s="1"/>
  <c r="E117"/>
  <c r="E204" s="1"/>
  <c r="D64"/>
  <c r="G69"/>
  <c r="G29"/>
  <c r="S2" i="4" s="1"/>
  <c r="E230" i="1"/>
  <c r="F227"/>
  <c r="I35"/>
  <c r="AG2" i="4" s="1"/>
  <c r="I85" i="1"/>
  <c r="O22" i="3"/>
  <c r="O14"/>
  <c r="N21" i="1" s="1"/>
  <c r="M96"/>
  <c r="D25" i="3"/>
  <c r="C27" i="1" s="1"/>
  <c r="O136" i="3"/>
  <c r="B129"/>
  <c r="J64" i="1"/>
  <c r="J256" s="1"/>
  <c r="J264" s="1"/>
  <c r="K64"/>
  <c r="K256" s="1"/>
  <c r="K264" s="1"/>
  <c r="F64"/>
  <c r="F256" s="1"/>
  <c r="F264" s="1"/>
  <c r="L96"/>
  <c r="B13" i="3"/>
  <c r="B7"/>
  <c r="B14" s="1"/>
  <c r="B12"/>
  <c r="B11"/>
  <c r="M2" i="4"/>
  <c r="M252" i="1"/>
  <c r="M203"/>
  <c r="E59"/>
  <c r="E63"/>
  <c r="E57"/>
  <c r="E61"/>
  <c r="E55"/>
  <c r="G211"/>
  <c r="G213" s="1"/>
  <c r="G205"/>
  <c r="L205"/>
  <c r="L211"/>
  <c r="L213" s="1"/>
  <c r="K205"/>
  <c r="K211"/>
  <c r="K213" s="1"/>
  <c r="B46" i="3"/>
  <c r="P117" i="1"/>
  <c r="J205"/>
  <c r="J211"/>
  <c r="J213" s="1"/>
  <c r="F80"/>
  <c r="B8" i="3"/>
  <c r="B9"/>
  <c r="F211" i="1"/>
  <c r="F213" s="1"/>
  <c r="F205"/>
  <c r="J85"/>
  <c r="J35"/>
  <c r="AH2" i="4" s="1"/>
  <c r="B50" i="3"/>
  <c r="B51"/>
  <c r="B45"/>
  <c r="B52" s="1"/>
  <c r="B49"/>
  <c r="E203" i="1"/>
  <c r="E252"/>
  <c r="E2" i="4"/>
  <c r="B48" i="3"/>
  <c r="O33"/>
  <c r="O76"/>
  <c r="B10"/>
  <c r="M61" i="1"/>
  <c r="M63"/>
  <c r="M57"/>
  <c r="M55"/>
  <c r="M59"/>
  <c r="B87"/>
  <c r="B95"/>
  <c r="B93"/>
  <c r="B91"/>
  <c r="N85"/>
  <c r="B2" i="4"/>
  <c r="B203" i="1"/>
  <c r="B148" i="3"/>
  <c r="H211" i="1"/>
  <c r="H213" s="1"/>
  <c r="H205"/>
  <c r="B59"/>
  <c r="B61"/>
  <c r="B63"/>
  <c r="B55"/>
  <c r="H87"/>
  <c r="H96" s="1"/>
  <c r="H93"/>
  <c r="H95"/>
  <c r="H89"/>
  <c r="H91"/>
  <c r="J73"/>
  <c r="J71"/>
  <c r="J77"/>
  <c r="J75"/>
  <c r="J79"/>
  <c r="B160" i="3"/>
  <c r="B22" l="1"/>
  <c r="C69" i="1"/>
  <c r="C29"/>
  <c r="O2" i="4" s="1"/>
  <c r="D2"/>
  <c r="D252" i="1"/>
  <c r="D203"/>
  <c r="I55"/>
  <c r="I63"/>
  <c r="I59"/>
  <c r="I57"/>
  <c r="I61"/>
  <c r="S28"/>
  <c r="O114"/>
  <c r="O108"/>
  <c r="O112"/>
  <c r="O116"/>
  <c r="O110"/>
  <c r="T28"/>
  <c r="B132" i="3"/>
  <c r="B135"/>
  <c r="B133"/>
  <c r="B134"/>
  <c r="N22" i="1"/>
  <c r="B131" i="3"/>
  <c r="B130"/>
  <c r="B136" s="1"/>
  <c r="G227" i="1"/>
  <c r="F230"/>
  <c r="I77"/>
  <c r="I73"/>
  <c r="I79"/>
  <c r="I75"/>
  <c r="I71"/>
  <c r="I252"/>
  <c r="I2" i="4"/>
  <c r="I203" i="1"/>
  <c r="B58" i="3"/>
  <c r="B57"/>
  <c r="B64" s="1"/>
  <c r="D87" i="1"/>
  <c r="D91"/>
  <c r="N91" s="1"/>
  <c r="D89"/>
  <c r="D95"/>
  <c r="D93"/>
  <c r="I89"/>
  <c r="I91"/>
  <c r="I93"/>
  <c r="N93" s="1"/>
  <c r="I95"/>
  <c r="I87"/>
  <c r="I96" s="1"/>
  <c r="C23"/>
  <c r="B100"/>
  <c r="C232" s="1"/>
  <c r="C245" s="1"/>
  <c r="D42" i="3"/>
  <c r="D43"/>
  <c r="D44"/>
  <c r="C53" i="1"/>
  <c r="E64"/>
  <c r="E256" s="1"/>
  <c r="E264" s="1"/>
  <c r="B60" i="3"/>
  <c r="C117" i="1"/>
  <c r="C204" s="1"/>
  <c r="B20" i="3"/>
  <c r="O25"/>
  <c r="B61"/>
  <c r="D256" i="1"/>
  <c r="D264" s="1"/>
  <c r="B59" i="3"/>
  <c r="G77" i="1"/>
  <c r="G75"/>
  <c r="G71"/>
  <c r="G73"/>
  <c r="G79"/>
  <c r="D71"/>
  <c r="D75"/>
  <c r="D79"/>
  <c r="D73"/>
  <c r="D80" s="1"/>
  <c r="D77"/>
  <c r="B117"/>
  <c r="B204" s="1"/>
  <c r="B205" s="1"/>
  <c r="N108"/>
  <c r="N117" s="1"/>
  <c r="N204" s="1"/>
  <c r="B63" i="3"/>
  <c r="N114" i="1"/>
  <c r="J80"/>
  <c r="O100"/>
  <c r="O232" s="1"/>
  <c r="O245" s="1"/>
  <c r="N89"/>
  <c r="P100"/>
  <c r="P232" s="1"/>
  <c r="P245" s="1"/>
  <c r="O44" i="3"/>
  <c r="O43"/>
  <c r="O42"/>
  <c r="N23" i="1"/>
  <c r="M205"/>
  <c r="M211"/>
  <c r="M213" s="1"/>
  <c r="B96"/>
  <c r="M64"/>
  <c r="M256" s="1"/>
  <c r="M264" s="1"/>
  <c r="B211"/>
  <c r="B213" s="1"/>
  <c r="B216" s="1"/>
  <c r="B221" s="1"/>
  <c r="B223" s="1"/>
  <c r="B69" i="3"/>
  <c r="B76" s="1"/>
  <c r="B72"/>
  <c r="B74"/>
  <c r="B75"/>
  <c r="B71"/>
  <c r="B70"/>
  <c r="P204" i="1"/>
  <c r="P256"/>
  <c r="P264" s="1"/>
  <c r="E205"/>
  <c r="E211"/>
  <c r="E213" s="1"/>
  <c r="B64"/>
  <c r="B73" i="3"/>
  <c r="N95" i="1"/>
  <c r="J91"/>
  <c r="J95"/>
  <c r="J87"/>
  <c r="J89"/>
  <c r="J93"/>
  <c r="O36" i="3"/>
  <c r="N27" i="1" l="1"/>
  <c r="B19" i="3"/>
  <c r="B18"/>
  <c r="B25" s="1"/>
  <c r="C59" i="1"/>
  <c r="N59" s="1"/>
  <c r="C57"/>
  <c r="N57" s="1"/>
  <c r="C61"/>
  <c r="N61" s="1"/>
  <c r="C63"/>
  <c r="N63" s="1"/>
  <c r="C55"/>
  <c r="N53"/>
  <c r="H227"/>
  <c r="G230"/>
  <c r="C75"/>
  <c r="N75" s="1"/>
  <c r="C73"/>
  <c r="N73" s="1"/>
  <c r="N69"/>
  <c r="M100" s="1"/>
  <c r="C79"/>
  <c r="N79" s="1"/>
  <c r="C71"/>
  <c r="C77"/>
  <c r="N77" s="1"/>
  <c r="I211"/>
  <c r="I213" s="1"/>
  <c r="I205"/>
  <c r="G80"/>
  <c r="B21" i="3"/>
  <c r="C252" i="1"/>
  <c r="C2" i="4"/>
  <c r="C203" i="1"/>
  <c r="B23" i="3"/>
  <c r="D211" i="1"/>
  <c r="D213" s="1"/>
  <c r="D205"/>
  <c r="O117"/>
  <c r="J96"/>
  <c r="N96" s="1"/>
  <c r="B24" i="3"/>
  <c r="D96" i="1"/>
  <c r="I80"/>
  <c r="I64"/>
  <c r="I256" s="1"/>
  <c r="I264" s="1"/>
  <c r="C238"/>
  <c r="C239" s="1"/>
  <c r="D237"/>
  <c r="N203"/>
  <c r="N252"/>
  <c r="F5" i="4"/>
  <c r="N33" i="1"/>
  <c r="B29" i="3"/>
  <c r="B36" s="1"/>
  <c r="B34"/>
  <c r="B31"/>
  <c r="B35"/>
  <c r="B32"/>
  <c r="B30"/>
  <c r="B256" i="1"/>
  <c r="B264" s="1"/>
  <c r="B265" s="1"/>
  <c r="B33" i="3"/>
  <c r="N87" i="1"/>
  <c r="S117"/>
  <c r="C211" l="1"/>
  <c r="C213" s="1"/>
  <c r="C205"/>
  <c r="O21"/>
  <c r="N29"/>
  <c r="I227"/>
  <c r="H230"/>
  <c r="O204"/>
  <c r="O256"/>
  <c r="O264" s="1"/>
  <c r="N100"/>
  <c r="N232"/>
  <c r="N245" s="1"/>
  <c r="C80"/>
  <c r="N80" s="1"/>
  <c r="N71"/>
  <c r="C64"/>
  <c r="N55"/>
  <c r="N35"/>
  <c r="P21"/>
  <c r="N205"/>
  <c r="N211"/>
  <c r="N213" s="1"/>
  <c r="C244"/>
  <c r="C246" s="1"/>
  <c r="C247" s="1"/>
  <c r="C233"/>
  <c r="C234" s="1"/>
  <c r="C235" s="1"/>
  <c r="C251"/>
  <c r="S27" l="1"/>
  <c r="O23"/>
  <c r="C256"/>
  <c r="C264" s="1"/>
  <c r="N64"/>
  <c r="N256" s="1"/>
  <c r="N264" s="1"/>
  <c r="J227"/>
  <c r="I230"/>
  <c r="C248"/>
  <c r="P23"/>
  <c r="T27"/>
  <c r="T117" l="1"/>
  <c r="O252"/>
  <c r="O203"/>
  <c r="G5" i="4"/>
  <c r="K227" i="1"/>
  <c r="J230"/>
  <c r="C187"/>
  <c r="C214" s="1"/>
  <c r="C216" s="1"/>
  <c r="C221" s="1"/>
  <c r="C223" s="1"/>
  <c r="C254"/>
  <c r="C255" s="1"/>
  <c r="C265" s="1"/>
  <c r="P203"/>
  <c r="P252"/>
  <c r="H5" i="4"/>
  <c r="U117" i="1"/>
  <c r="O205" l="1"/>
  <c r="O211"/>
  <c r="O213" s="1"/>
  <c r="K230"/>
  <c r="L227"/>
  <c r="D238"/>
  <c r="D239" s="1"/>
  <c r="E237"/>
  <c r="D244"/>
  <c r="D246" s="1"/>
  <c r="D233"/>
  <c r="D234" s="1"/>
  <c r="D235" s="1"/>
  <c r="D251"/>
  <c r="P205"/>
  <c r="P211"/>
  <c r="P213" s="1"/>
  <c r="M227" l="1"/>
  <c r="L230"/>
  <c r="D247"/>
  <c r="D248" s="1"/>
  <c r="D187"/>
  <c r="N227" l="1"/>
  <c r="M230"/>
  <c r="D214"/>
  <c r="D216" s="1"/>
  <c r="D221" s="1"/>
  <c r="D223" s="1"/>
  <c r="D254"/>
  <c r="D255" s="1"/>
  <c r="D265" s="1"/>
  <c r="N230" l="1"/>
  <c r="O227"/>
  <c r="E244"/>
  <c r="E246" s="1"/>
  <c r="E251"/>
  <c r="E233"/>
  <c r="E234" s="1"/>
  <c r="E235" s="1"/>
  <c r="E238"/>
  <c r="E239" s="1"/>
  <c r="F237"/>
  <c r="P227" l="1"/>
  <c r="P230" s="1"/>
  <c r="O230"/>
  <c r="E247"/>
  <c r="E248" s="1"/>
  <c r="E187"/>
  <c r="E214" l="1"/>
  <c r="E216" s="1"/>
  <c r="E221" s="1"/>
  <c r="E223" s="1"/>
  <c r="E254"/>
  <c r="E255" s="1"/>
  <c r="E265" s="1"/>
  <c r="F251" l="1"/>
  <c r="F244"/>
  <c r="F246" s="1"/>
  <c r="F233"/>
  <c r="F234" s="1"/>
  <c r="F235" s="1"/>
  <c r="F238"/>
  <c r="F239" s="1"/>
  <c r="G237"/>
  <c r="F187" l="1"/>
  <c r="F247"/>
  <c r="F248" s="1"/>
  <c r="F214" l="1"/>
  <c r="F216" s="1"/>
  <c r="F221" s="1"/>
  <c r="F223" s="1"/>
  <c r="F254"/>
  <c r="F255" s="1"/>
  <c r="F265" s="1"/>
  <c r="G251" l="1"/>
  <c r="G233"/>
  <c r="G234" s="1"/>
  <c r="G235" s="1"/>
  <c r="G244"/>
  <c r="G246" s="1"/>
  <c r="G238"/>
  <c r="G239" s="1"/>
  <c r="H237"/>
  <c r="G187" l="1"/>
  <c r="G247"/>
  <c r="G248" s="1"/>
  <c r="G214" l="1"/>
  <c r="G216" s="1"/>
  <c r="G221" s="1"/>
  <c r="G223" s="1"/>
  <c r="G254"/>
  <c r="G255" s="1"/>
  <c r="G265" s="1"/>
  <c r="H238" l="1"/>
  <c r="H239" s="1"/>
  <c r="I237"/>
  <c r="H233"/>
  <c r="H234" s="1"/>
  <c r="H235" s="1"/>
  <c r="H244"/>
  <c r="H246" s="1"/>
  <c r="H251"/>
  <c r="H247" l="1"/>
  <c r="H248" s="1"/>
  <c r="H187"/>
  <c r="H214" l="1"/>
  <c r="H216" s="1"/>
  <c r="H221" s="1"/>
  <c r="H223" s="1"/>
  <c r="H254"/>
  <c r="H255" s="1"/>
  <c r="H265" s="1"/>
  <c r="I238" l="1"/>
  <c r="I239" s="1"/>
  <c r="J237"/>
  <c r="I244"/>
  <c r="I246" s="1"/>
  <c r="I233"/>
  <c r="I234" s="1"/>
  <c r="I235" s="1"/>
  <c r="I251"/>
  <c r="I247" l="1"/>
  <c r="I248" s="1"/>
  <c r="I187"/>
  <c r="I254" l="1"/>
  <c r="I255" s="1"/>
  <c r="I265" s="1"/>
  <c r="I214"/>
  <c r="I216" s="1"/>
  <c r="I221" s="1"/>
  <c r="I223" s="1"/>
  <c r="J251" l="1"/>
  <c r="J233"/>
  <c r="J234" s="1"/>
  <c r="J235" s="1"/>
  <c r="J244"/>
  <c r="J246" s="1"/>
  <c r="J238"/>
  <c r="J239" s="1"/>
  <c r="K237"/>
  <c r="J187" l="1"/>
  <c r="J247"/>
  <c r="J248" s="1"/>
  <c r="J214" l="1"/>
  <c r="J216" s="1"/>
  <c r="J221" s="1"/>
  <c r="J223" s="1"/>
  <c r="J254"/>
  <c r="J255" s="1"/>
  <c r="J265" s="1"/>
  <c r="K238" l="1"/>
  <c r="K239" s="1"/>
  <c r="L237"/>
  <c r="K233"/>
  <c r="K234" s="1"/>
  <c r="K235" s="1"/>
  <c r="K244"/>
  <c r="K246" s="1"/>
  <c r="K251"/>
  <c r="K247" l="1"/>
  <c r="K248" s="1"/>
  <c r="K187"/>
  <c r="K254" l="1"/>
  <c r="K255" s="1"/>
  <c r="K265" s="1"/>
  <c r="K214"/>
  <c r="K216" s="1"/>
  <c r="K221" s="1"/>
  <c r="K223" s="1"/>
  <c r="L251" l="1"/>
  <c r="L244"/>
  <c r="L246" s="1"/>
  <c r="L233"/>
  <c r="L234" s="1"/>
  <c r="L235" s="1"/>
  <c r="L238"/>
  <c r="L239" s="1"/>
  <c r="M237"/>
  <c r="L187" l="1"/>
  <c r="L247"/>
  <c r="L248" s="1"/>
  <c r="L254" l="1"/>
  <c r="L255" s="1"/>
  <c r="L265" s="1"/>
  <c r="L214"/>
  <c r="L216" s="1"/>
  <c r="L221" s="1"/>
  <c r="L223" s="1"/>
  <c r="M251" l="1"/>
  <c r="M244"/>
  <c r="M246" s="1"/>
  <c r="M233"/>
  <c r="M234" s="1"/>
  <c r="M235" s="1"/>
  <c r="M238"/>
  <c r="M239" s="1"/>
  <c r="N237"/>
  <c r="M187" l="1"/>
  <c r="M247"/>
  <c r="M248" s="1"/>
  <c r="M214" l="1"/>
  <c r="M216" s="1"/>
  <c r="M221" s="1"/>
  <c r="M223" s="1"/>
  <c r="M254"/>
  <c r="M255" s="1"/>
  <c r="M265" s="1"/>
  <c r="N187"/>
  <c r="N238" l="1"/>
  <c r="N239" s="1"/>
  <c r="O237"/>
  <c r="N244"/>
  <c r="N246" s="1"/>
  <c r="N233"/>
  <c r="N234" s="1"/>
  <c r="N235" s="1"/>
  <c r="N214"/>
  <c r="N216" s="1"/>
  <c r="N254"/>
  <c r="N255" s="1"/>
  <c r="N265" s="1"/>
  <c r="O251" s="1"/>
  <c r="B272" l="1"/>
  <c r="B273" s="1"/>
  <c r="B270"/>
  <c r="N247"/>
  <c r="N248" s="1"/>
  <c r="Q216"/>
  <c r="S23"/>
  <c r="N221"/>
  <c r="O187"/>
  <c r="O254" l="1"/>
  <c r="O255" s="1"/>
  <c r="O265" s="1"/>
  <c r="O214"/>
  <c r="O216" s="1"/>
  <c r="S52"/>
  <c r="B5" i="4"/>
  <c r="B269" i="1"/>
  <c r="N223"/>
  <c r="B271" s="1"/>
  <c r="O221" l="1"/>
  <c r="T23"/>
  <c r="O233"/>
  <c r="O234" s="1"/>
  <c r="O235" s="1"/>
  <c r="O244"/>
  <c r="O246" s="1"/>
  <c r="P251"/>
  <c r="O223" l="1"/>
  <c r="C269"/>
  <c r="C5" i="4"/>
  <c r="T52" i="1"/>
  <c r="P187"/>
  <c r="O238" l="1"/>
  <c r="O239" s="1"/>
  <c r="P237"/>
  <c r="P254"/>
  <c r="P255" s="1"/>
  <c r="P265" s="1"/>
  <c r="P214"/>
  <c r="P216" s="1"/>
  <c r="C270" l="1"/>
  <c r="C272"/>
  <c r="C273" s="1"/>
  <c r="O247"/>
  <c r="P233"/>
  <c r="P234" s="1"/>
  <c r="P235" s="1"/>
  <c r="P244"/>
  <c r="P246" s="1"/>
  <c r="U23"/>
  <c r="P221"/>
  <c r="O248" l="1"/>
  <c r="C271"/>
  <c r="D5" i="4"/>
  <c r="U52" i="1"/>
  <c r="D269"/>
  <c r="P223"/>
  <c r="P238" l="1"/>
  <c r="P239" s="1"/>
  <c r="D270" l="1"/>
  <c r="D272"/>
  <c r="D273" s="1"/>
  <c r="P247"/>
  <c r="P248" l="1"/>
  <c r="D271"/>
</calcChain>
</file>

<file path=xl/sharedStrings.xml><?xml version="1.0" encoding="utf-8"?>
<sst xmlns="http://schemas.openxmlformats.org/spreadsheetml/2006/main" count="922" uniqueCount="254">
  <si>
    <t>Marketing</t>
  </si>
  <si>
    <t>Ist-Bilanz</t>
  </si>
  <si>
    <t>Software</t>
  </si>
  <si>
    <t>Investitionen</t>
  </si>
  <si>
    <t>1. Monat</t>
  </si>
  <si>
    <t>2. Monat</t>
  </si>
  <si>
    <t>3. Monat</t>
  </si>
  <si>
    <t>4. Monat</t>
  </si>
  <si>
    <t>5. Monat</t>
  </si>
  <si>
    <t>6. Monat</t>
  </si>
  <si>
    <t>7. Monat</t>
  </si>
  <si>
    <t>8. Monat</t>
  </si>
  <si>
    <t>9. Monat</t>
  </si>
  <si>
    <t>10. Monat</t>
  </si>
  <si>
    <t>11. Monat</t>
  </si>
  <si>
    <t>12. Monat</t>
  </si>
  <si>
    <t>1. GJ</t>
  </si>
  <si>
    <t>2. GJ</t>
  </si>
  <si>
    <t>3. GJ</t>
  </si>
  <si>
    <t>Kabel</t>
  </si>
  <si>
    <t>Lampen</t>
  </si>
  <si>
    <t>Parameter</t>
  </si>
  <si>
    <t>Eröffnungsbilanz</t>
  </si>
  <si>
    <t>Anlagevermögen</t>
  </si>
  <si>
    <t>Bank</t>
  </si>
  <si>
    <t>Umlaufvermögen</t>
  </si>
  <si>
    <t>Aktiva</t>
  </si>
  <si>
    <t>Eigenkapital</t>
  </si>
  <si>
    <t>Langfristige Verbindlichkeiten</t>
  </si>
  <si>
    <t>Passiva</t>
  </si>
  <si>
    <t>Erwartete Umsätze</t>
  </si>
  <si>
    <t>Gesamtumsätze</t>
  </si>
  <si>
    <t>Variable Kosten</t>
  </si>
  <si>
    <t>Einkaufskosten als Prozentsatz des Umsatzes</t>
  </si>
  <si>
    <t>Einkaufskosten (Ausgaben = Cashflow, 30 Tage Zahlungsziel)</t>
  </si>
  <si>
    <t>Transportkosten in %</t>
  </si>
  <si>
    <t>Transportkosten</t>
  </si>
  <si>
    <t>Lagerkosten (Warenlager) in %</t>
  </si>
  <si>
    <t>Lagerkosten (Warenlager)</t>
  </si>
  <si>
    <t>Verpackung und Betriebsstoffe in %</t>
  </si>
  <si>
    <t>Verpackung und Betriebsstoffe</t>
  </si>
  <si>
    <t>Versicherungskosten in %</t>
  </si>
  <si>
    <t>Versicherungskosten</t>
  </si>
  <si>
    <t>Zölle in %</t>
  </si>
  <si>
    <t>Zölle</t>
  </si>
  <si>
    <t>Gesamte variable Kosten</t>
  </si>
  <si>
    <t>Inventar</t>
  </si>
  <si>
    <t>Inventar  (durchschnittliche Lagerdauer: 30 Tage)</t>
  </si>
  <si>
    <t>Gesamte Investitionen</t>
  </si>
  <si>
    <t>Abschreibungen</t>
  </si>
  <si>
    <t>Abschreibungen auf Investitionen</t>
  </si>
  <si>
    <t>Kaution</t>
  </si>
  <si>
    <t>Personalkosten</t>
  </si>
  <si>
    <t>Sozialver-sicherung</t>
  </si>
  <si>
    <t>Arbeitgeberanteil der Sozialversicherungskosten</t>
  </si>
  <si>
    <t>Gesamte Personalkosten</t>
  </si>
  <si>
    <t>Miete</t>
  </si>
  <si>
    <t>Nebenkosten</t>
  </si>
  <si>
    <t>Gesamt</t>
  </si>
  <si>
    <t>Internetwerbung</t>
  </si>
  <si>
    <t>Gesamte Marketingausgaben</t>
  </si>
  <si>
    <t>Marketingausgaben</t>
  </si>
  <si>
    <t>Andere Kosten</t>
  </si>
  <si>
    <t>Telefon, DSL</t>
  </si>
  <si>
    <t>Buchhaltung</t>
  </si>
  <si>
    <t>IHK Gebühr</t>
  </si>
  <si>
    <t>Versicherung</t>
  </si>
  <si>
    <t>Bankgebühren</t>
  </si>
  <si>
    <t>Reisekosten</t>
  </si>
  <si>
    <t>Zinssatz für Zinsgewinne</t>
  </si>
  <si>
    <t>Zinssatz für Zinsausgaben</t>
  </si>
  <si>
    <t>Langfristiger Bankkredit</t>
  </si>
  <si>
    <t>Rückzahlung des Bankkredits</t>
  </si>
  <si>
    <t>Zinsausgaben für Darlehen</t>
  </si>
  <si>
    <t>Finanzplanung</t>
  </si>
  <si>
    <t>Gewinn- und Verlustrechnung</t>
  </si>
  <si>
    <t>Umsätze</t>
  </si>
  <si>
    <t>Zinseinnahmen</t>
  </si>
  <si>
    <t>Zinsausgaben</t>
  </si>
  <si>
    <t>EBITDA (Gewinn vor Abschreibungen, Zinsen und Steuern)</t>
  </si>
  <si>
    <t xml:space="preserve">EBIT (Gewinn vor Steuern und Zinsen): Operativer Gewinn </t>
  </si>
  <si>
    <t>EBT (Vorsteuergewinn)</t>
  </si>
  <si>
    <t>Körperschaftssteuer</t>
  </si>
  <si>
    <t>Solidaritätszuschlag</t>
  </si>
  <si>
    <t>Reingewinn: Jahresüberschuss/ Jahresfehlbetrag</t>
  </si>
  <si>
    <t>Rohertrag</t>
  </si>
  <si>
    <t>Bilanzgewinn/verlust, Nettoergebnis</t>
  </si>
  <si>
    <t>Bilanz</t>
  </si>
  <si>
    <t>Akumulierte Investitionen</t>
  </si>
  <si>
    <t>Akumulierte Abschreibungen</t>
  </si>
  <si>
    <t>Akumulierte Kautionen</t>
  </si>
  <si>
    <t>Geldreserven</t>
  </si>
  <si>
    <t>Gewinn/Verlust fortlaufend</t>
  </si>
  <si>
    <t>Bilanzgewinn/verlust</t>
  </si>
  <si>
    <t>Steuerrückstellungen</t>
  </si>
  <si>
    <t>Andere Rückstellungen</t>
  </si>
  <si>
    <t>Langfristige Darlehen</t>
  </si>
  <si>
    <t>Langfristige Verschuldung</t>
  </si>
  <si>
    <t>Kurzfristige Verschuldung (Bank)</t>
  </si>
  <si>
    <t>Verbindlichkeiten an Lieferanten</t>
  </si>
  <si>
    <t>Kurzfristige Verschuldung</t>
  </si>
  <si>
    <t>Eröffnungsbilanz Bank</t>
  </si>
  <si>
    <t>Eingehende Zahlungen aus Forderungen</t>
  </si>
  <si>
    <t>Eingehende Zahlungen aus Kreditrückzahlungen</t>
  </si>
  <si>
    <t>Eingehende Zinszahlungen</t>
  </si>
  <si>
    <t>Auszahlungen für Waren und andere Ausgaben</t>
  </si>
  <si>
    <t>Auszahlungen für Investitionen</t>
  </si>
  <si>
    <t>Auszahlungen für Kautionen</t>
  </si>
  <si>
    <t>Auszahlungen für Personal</t>
  </si>
  <si>
    <t>Auszahlungen für Kreditrückzahlung</t>
  </si>
  <si>
    <t>Auszahlungen zur Zinszahlung</t>
  </si>
  <si>
    <t>Gesamte Auszahlungen</t>
  </si>
  <si>
    <t>Gesamte Einzahlungen</t>
  </si>
  <si>
    <t>Finanzkennzahlen</t>
  </si>
  <si>
    <t>Umsatzrentabilität</t>
  </si>
  <si>
    <t>Eigenkapitalrentabilität</t>
  </si>
  <si>
    <t>Anlagenrentabilität</t>
  </si>
  <si>
    <t>Eigenkapitalquote</t>
  </si>
  <si>
    <t>Fremdkapitalquote</t>
  </si>
  <si>
    <t>Annahmen</t>
  </si>
  <si>
    <t>Mehrwertsteuer wird als durchlaufender Posten betrachtet</t>
  </si>
  <si>
    <t>Konstante lineare Abschreibungen mit vier Jahren Abschreibedauer</t>
  </si>
  <si>
    <t xml:space="preserve">Rechnungen werden sofort bezahlt </t>
  </si>
  <si>
    <t>Die durchschnittliche Lagerdauer im Inventar beträgt 30 Tage</t>
  </si>
  <si>
    <t>Warenlieferanten werden 30 Tage nach eingehen der Waren in das Inventar bezahlt</t>
  </si>
  <si>
    <t>Sonderzahlungen</t>
  </si>
  <si>
    <t>Schlussbilanz Bank</t>
  </si>
  <si>
    <t>Visitenkarten</t>
  </si>
  <si>
    <t>Gesamte Steuern</t>
  </si>
  <si>
    <t xml:space="preserve">Cash flow statement, Liquiditätsanalyse </t>
  </si>
  <si>
    <t>Auszahlungen Steuern</t>
  </si>
  <si>
    <t>Anfangs-investitionen</t>
  </si>
  <si>
    <t>Domains</t>
  </si>
  <si>
    <t>Summe Umsatz</t>
  </si>
  <si>
    <t>Anteil</t>
  </si>
  <si>
    <t>leer</t>
  </si>
  <si>
    <t>Einlage Stammkapital</t>
  </si>
  <si>
    <t>Langfristiges Gesellschafterdarlehen</t>
  </si>
  <si>
    <t>Büro- und Verbrauchsmaterialien</t>
  </si>
  <si>
    <t>Tische</t>
  </si>
  <si>
    <t>Stühle</t>
  </si>
  <si>
    <t>2. Geschäftsführer</t>
  </si>
  <si>
    <t>Forderung an Gesellschafter</t>
  </si>
  <si>
    <t>Zeitschriftenwerbung</t>
  </si>
  <si>
    <t>Rückzahlung Gesellschafterdarlehen</t>
  </si>
  <si>
    <t>Holzschüsseln</t>
  </si>
  <si>
    <t>Glasschüsseln</t>
  </si>
  <si>
    <t>Tischdecken</t>
  </si>
  <si>
    <t>Durch-schnitts-verkaufs-preis</t>
  </si>
  <si>
    <t>Absatzmengen (nach Einheit)</t>
  </si>
  <si>
    <t>Mengen-einheit</t>
  </si>
  <si>
    <t>13. Monat</t>
  </si>
  <si>
    <t>14. Monat</t>
  </si>
  <si>
    <t>15. Monat</t>
  </si>
  <si>
    <t>16. Monat</t>
  </si>
  <si>
    <t>17. Monat</t>
  </si>
  <si>
    <t>18. Monat</t>
  </si>
  <si>
    <t>19. Monat</t>
  </si>
  <si>
    <t>20. Monat</t>
  </si>
  <si>
    <t>21. Monat</t>
  </si>
  <si>
    <t>22. Monat</t>
  </si>
  <si>
    <t>23. Monat</t>
  </si>
  <si>
    <t>24. Monat</t>
  </si>
  <si>
    <t>25. Monat</t>
  </si>
  <si>
    <t>26. Monat</t>
  </si>
  <si>
    <t>27. Monat</t>
  </si>
  <si>
    <t>28. Monat</t>
  </si>
  <si>
    <t>29. Monat</t>
  </si>
  <si>
    <t>30. Monat</t>
  </si>
  <si>
    <t>31. Monat</t>
  </si>
  <si>
    <t>32. Monat</t>
  </si>
  <si>
    <t>33. Monat</t>
  </si>
  <si>
    <t>34. Monat</t>
  </si>
  <si>
    <t>35. Monat</t>
  </si>
  <si>
    <t>36. Monat</t>
  </si>
  <si>
    <t>Betriebsergebnis vor Steuern</t>
  </si>
  <si>
    <t>Werbegeschenke</t>
  </si>
  <si>
    <t>Computer und Bildschirme</t>
    <phoneticPr fontId="0" type="noConversion"/>
  </si>
  <si>
    <t>Multifunktionsgerät</t>
  </si>
  <si>
    <t>Laptop</t>
  </si>
  <si>
    <t>Schränke</t>
    <phoneticPr fontId="0" type="noConversion"/>
  </si>
  <si>
    <t>Vertrieb (Vollzeit)</t>
  </si>
  <si>
    <t>Firmenwagen</t>
  </si>
  <si>
    <t>new</t>
  </si>
  <si>
    <t>Marketing (Vollzeit)</t>
  </si>
  <si>
    <t>Fahrtkosten mit Firmen-Kfz</t>
  </si>
  <si>
    <t>Verkaufspreise</t>
  </si>
  <si>
    <t>Stück</t>
  </si>
  <si>
    <t>Sonstiges</t>
  </si>
  <si>
    <t>Computer Zubehör</t>
  </si>
  <si>
    <t>Kundenbetreuung (Vollzeit)</t>
  </si>
  <si>
    <t>Summe abgesetzter Mengeneinheiten</t>
  </si>
  <si>
    <t>Geschäftsführer</t>
  </si>
  <si>
    <t>GHOST H</t>
  </si>
  <si>
    <t>GHOST B</t>
  </si>
  <si>
    <t>GHOST S</t>
  </si>
  <si>
    <t xml:space="preserve">Umsätze Dienstleistungsgeschäft </t>
  </si>
  <si>
    <t>Preise</t>
  </si>
  <si>
    <t>Fassadenelemente</t>
  </si>
  <si>
    <t>Fensterelemente</t>
  </si>
  <si>
    <t>Türelemente</t>
  </si>
  <si>
    <t>Dämmstoffe</t>
  </si>
  <si>
    <t>Dichtstoffe</t>
  </si>
  <si>
    <t>Baustoffzusätze</t>
  </si>
  <si>
    <t>Stunde</t>
  </si>
  <si>
    <t>Packen</t>
  </si>
  <si>
    <t>Volumen der Handelsvermittlung</t>
  </si>
  <si>
    <t>Umsatz aus Handelsprovisionen</t>
  </si>
  <si>
    <t>Umsatz aus Dienstleistungen</t>
  </si>
  <si>
    <t>Umsatz aus Handelsvermittlung</t>
  </si>
  <si>
    <t>Variable Kosten Handel (Durchschnitt)</t>
  </si>
  <si>
    <t>Variable Kosten Dienstleistungen (Durchschnitt)</t>
  </si>
  <si>
    <t>Miete für Ausrüstung (in % vom Umsatz)</t>
  </si>
  <si>
    <t>Sonstige Kosten, z.B. Versicherungen (in % vom Umsatz)</t>
  </si>
  <si>
    <t>Know-How</t>
  </si>
  <si>
    <t>Miete für Ausrüstung</t>
  </si>
  <si>
    <t>Sonstige Kosten</t>
  </si>
  <si>
    <t xml:space="preserve">Gesamt* </t>
  </si>
  <si>
    <t>*=Prozentsätze als Mittelwert angegeben, Kosten als Summe</t>
  </si>
  <si>
    <t>Provision: 10%</t>
  </si>
  <si>
    <t>Logistiker/in (Vollzeit)</t>
  </si>
  <si>
    <t>Webseitenerstellung</t>
  </si>
  <si>
    <t>Veranstaltungsausrüstung</t>
  </si>
  <si>
    <t>Telefon</t>
  </si>
  <si>
    <t>Assistent/in (Teilzeit)</t>
  </si>
  <si>
    <t>Miete für Unterrichtsräume</t>
  </si>
  <si>
    <t>Schnupperstunden</t>
  </si>
  <si>
    <t>Präsentationsabende</t>
  </si>
  <si>
    <t>Sitz der Gesellschaft: Messel</t>
  </si>
  <si>
    <t>Musikunterricht - Flöte</t>
  </si>
  <si>
    <t>Musikunterricht - Gesang</t>
  </si>
  <si>
    <t>Musikunterricht - Spezialvorbereitung</t>
  </si>
  <si>
    <t>Veranstaltungsorganisation - Konzerte</t>
  </si>
  <si>
    <t>Veranstaltungsorganisation - Kultur</t>
  </si>
  <si>
    <t>Veranstaltungsorganisation - Austausch</t>
  </si>
  <si>
    <t>Sonstige Dienstleistungen</t>
  </si>
  <si>
    <t>Veranstaltung</t>
  </si>
  <si>
    <t>Know-How, z.B. Weiterbildung, Software-Tools u.a. (in % vom Umsatz)</t>
  </si>
  <si>
    <t>Einkommenssteuer</t>
  </si>
  <si>
    <t>Musikinstrumente/ Zubehör</t>
  </si>
  <si>
    <t>Fahrtkosten (in % vom Umsatz)</t>
  </si>
  <si>
    <t>Fahrtkosten</t>
  </si>
  <si>
    <t>Unterrichtsmaterialien (in % vom Umsatz)</t>
  </si>
  <si>
    <t>Unterrichtsmaterialien</t>
  </si>
  <si>
    <t xml:space="preserve">Steuern werden nach dem deutschen Steuergesetz von 2012 kalkuliert </t>
  </si>
  <si>
    <t>Durch-schnitts-preis</t>
  </si>
  <si>
    <t>Entnahmen für Lebensunterhalt</t>
  </si>
  <si>
    <t>Miete für Unterrichsträume und externe Subunternehmen, z.B. Saalbau-Konzertsäle (in % vom Umsatz)</t>
  </si>
  <si>
    <t xml:space="preserve">Kosten für Miete und externe Subunternehmen </t>
  </si>
  <si>
    <t>Entnahmen</t>
  </si>
  <si>
    <t>Gewinnentnahmen</t>
  </si>
  <si>
    <t>Finanzielle Planung der selbstständigen Tätigkeit XXX - Finanzplan</t>
  </si>
  <si>
    <t>Finanzielle Planung der selbstständigen Tätigkeit XXX - Investitionen</t>
  </si>
  <si>
    <t>Finanzielle Planung der selbstständigen Tätigkeit XXX - Umsatzplan</t>
  </si>
</sst>
</file>

<file path=xl/styles.xml><?xml version="1.0" encoding="utf-8"?>
<styleSheet xmlns="http://schemas.openxmlformats.org/spreadsheetml/2006/main">
  <numFmts count="3">
    <numFmt numFmtId="164" formatCode="0.0%"/>
    <numFmt numFmtId="167" formatCode="#,##0.00\ &quot;€&quot;"/>
    <numFmt numFmtId="168" formatCode="#,##0.0000"/>
  </numFmts>
  <fonts count="3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3"/>
      <color indexed="8"/>
      <name val="Calibri"/>
      <family val="2"/>
    </font>
    <font>
      <b/>
      <sz val="12"/>
      <color indexed="8"/>
      <name val="Calibri"/>
      <family val="2"/>
    </font>
    <font>
      <sz val="11"/>
      <name val="Calibri"/>
      <family val="2"/>
    </font>
    <font>
      <b/>
      <sz val="13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color indexed="53"/>
      <name val="Calibri"/>
      <family val="2"/>
    </font>
    <font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C0504D"/>
      <name val="Tahoma"/>
      <family val="2"/>
    </font>
    <font>
      <b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A5A5A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5" fillId="27" borderId="17" applyNumberFormat="0" applyAlignment="0" applyProtection="0"/>
    <xf numFmtId="0" fontId="16" fillId="27" borderId="18" applyNumberFormat="0" applyAlignment="0" applyProtection="0"/>
    <xf numFmtId="0" fontId="17" fillId="28" borderId="18" applyNumberFormat="0" applyAlignment="0" applyProtection="0"/>
    <xf numFmtId="0" fontId="18" fillId="0" borderId="19" applyNumberFormat="0" applyFill="0" applyAlignment="0" applyProtection="0"/>
    <xf numFmtId="0" fontId="19" fillId="0" borderId="0" applyNumberFormat="0" applyFill="0" applyBorder="0" applyAlignment="0" applyProtection="0"/>
    <xf numFmtId="0" fontId="20" fillId="29" borderId="0" applyNumberFormat="0" applyBorder="0" applyAlignment="0" applyProtection="0"/>
    <xf numFmtId="0" fontId="21" fillId="30" borderId="0" applyNumberFormat="0" applyBorder="0" applyAlignment="0" applyProtection="0"/>
    <xf numFmtId="0" fontId="1" fillId="31" borderId="20" applyNumberFormat="0" applyFont="0" applyAlignment="0" applyProtection="0"/>
    <xf numFmtId="0" fontId="22" fillId="32" borderId="0" applyNumberFormat="0" applyBorder="0" applyAlignment="0" applyProtection="0"/>
    <xf numFmtId="0" fontId="23" fillId="0" borderId="0" applyNumberFormat="0" applyFill="0" applyBorder="0" applyAlignment="0" applyProtection="0"/>
    <xf numFmtId="0" fontId="24" fillId="0" borderId="21" applyNumberFormat="0" applyFill="0" applyAlignment="0" applyProtection="0"/>
    <xf numFmtId="0" fontId="25" fillId="0" borderId="22" applyNumberFormat="0" applyFill="0" applyAlignment="0" applyProtection="0"/>
    <xf numFmtId="0" fontId="26" fillId="0" borderId="23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24" applyNumberFormat="0" applyFill="0" applyAlignment="0" applyProtection="0"/>
    <xf numFmtId="0" fontId="28" fillId="0" borderId="0" applyNumberFormat="0" applyFill="0" applyBorder="0" applyAlignment="0" applyProtection="0"/>
    <xf numFmtId="0" fontId="29" fillId="33" borderId="25" applyNumberFormat="0" applyAlignment="0" applyProtection="0"/>
  </cellStyleXfs>
  <cellXfs count="142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4" fillId="0" borderId="0" xfId="0" applyFont="1" applyAlignment="1">
      <alignment wrapText="1"/>
    </xf>
    <xf numFmtId="3" fontId="0" fillId="0" borderId="1" xfId="0" applyNumberFormat="1" applyFont="1" applyBorder="1"/>
    <xf numFmtId="17" fontId="0" fillId="0" borderId="2" xfId="0" applyNumberFormat="1" applyBorder="1"/>
    <xf numFmtId="0" fontId="0" fillId="0" borderId="2" xfId="0" applyBorder="1" applyAlignment="1">
      <alignment wrapText="1"/>
    </xf>
    <xf numFmtId="3" fontId="0" fillId="0" borderId="2" xfId="0" applyNumberFormat="1" applyFont="1" applyBorder="1"/>
    <xf numFmtId="0" fontId="3" fillId="0" borderId="0" xfId="0" applyFont="1" applyAlignment="1"/>
    <xf numFmtId="17" fontId="0" fillId="0" borderId="2" xfId="0" applyNumberFormat="1" applyBorder="1" applyAlignment="1">
      <alignment wrapText="1"/>
    </xf>
    <xf numFmtId="0" fontId="6" fillId="0" borderId="0" xfId="0" applyFont="1" applyAlignment="1"/>
    <xf numFmtId="0" fontId="7" fillId="0" borderId="0" xfId="0" applyFont="1"/>
    <xf numFmtId="0" fontId="8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10" fontId="7" fillId="0" borderId="1" xfId="0" applyNumberFormat="1" applyFont="1" applyBorder="1"/>
    <xf numFmtId="0" fontId="7" fillId="0" borderId="0" xfId="0" applyFont="1" applyAlignment="1">
      <alignment wrapText="1"/>
    </xf>
    <xf numFmtId="3" fontId="7" fillId="0" borderId="1" xfId="0" applyNumberFormat="1" applyFont="1" applyBorder="1"/>
    <xf numFmtId="0" fontId="7" fillId="2" borderId="1" xfId="0" applyFont="1" applyFill="1" applyBorder="1" applyAlignment="1">
      <alignment wrapText="1"/>
    </xf>
    <xf numFmtId="3" fontId="7" fillId="2" borderId="1" xfId="0" applyNumberFormat="1" applyFont="1" applyFill="1" applyBorder="1"/>
    <xf numFmtId="3" fontId="7" fillId="0" borderId="0" xfId="0" applyNumberFormat="1" applyFont="1" applyBorder="1"/>
    <xf numFmtId="17" fontId="7" fillId="0" borderId="2" xfId="0" applyNumberFormat="1" applyFont="1" applyBorder="1"/>
    <xf numFmtId="0" fontId="7" fillId="0" borderId="1" xfId="0" applyFont="1" applyBorder="1"/>
    <xf numFmtId="0" fontId="9" fillId="0" borderId="1" xfId="0" applyFont="1" applyBorder="1" applyAlignment="1">
      <alignment wrapText="1"/>
    </xf>
    <xf numFmtId="3" fontId="9" fillId="0" borderId="1" xfId="0" applyNumberFormat="1" applyFont="1" applyBorder="1"/>
    <xf numFmtId="0" fontId="9" fillId="0" borderId="0" xfId="0" applyFont="1" applyBorder="1" applyAlignment="1">
      <alignment wrapText="1"/>
    </xf>
    <xf numFmtId="3" fontId="9" fillId="0" borderId="0" xfId="0" applyNumberFormat="1" applyFont="1" applyBorder="1"/>
    <xf numFmtId="0" fontId="9" fillId="0" borderId="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9" fillId="0" borderId="1" xfId="0" applyFont="1" applyBorder="1"/>
    <xf numFmtId="0" fontId="7" fillId="0" borderId="2" xfId="0" applyFont="1" applyBorder="1" applyAlignment="1">
      <alignment wrapText="1"/>
    </xf>
    <xf numFmtId="3" fontId="7" fillId="0" borderId="2" xfId="0" applyNumberFormat="1" applyFont="1" applyBorder="1"/>
    <xf numFmtId="0" fontId="9" fillId="0" borderId="4" xfId="0" applyFont="1" applyBorder="1" applyAlignment="1">
      <alignment wrapText="1"/>
    </xf>
    <xf numFmtId="3" fontId="9" fillId="0" borderId="4" xfId="0" applyNumberFormat="1" applyFont="1" applyBorder="1"/>
    <xf numFmtId="3" fontId="7" fillId="0" borderId="5" xfId="0" applyNumberFormat="1" applyFont="1" applyBorder="1"/>
    <xf numFmtId="0" fontId="7" fillId="0" borderId="6" xfId="0" applyFont="1" applyBorder="1"/>
    <xf numFmtId="164" fontId="7" fillId="0" borderId="1" xfId="0" applyNumberFormat="1" applyFont="1" applyBorder="1"/>
    <xf numFmtId="0" fontId="7" fillId="0" borderId="3" xfId="0" applyFont="1" applyBorder="1" applyAlignment="1"/>
    <xf numFmtId="0" fontId="7" fillId="0" borderId="7" xfId="0" applyFont="1" applyBorder="1" applyAlignment="1"/>
    <xf numFmtId="0" fontId="7" fillId="0" borderId="8" xfId="0" applyFont="1" applyBorder="1" applyAlignment="1"/>
    <xf numFmtId="0" fontId="7" fillId="0" borderId="0" xfId="0" applyFont="1" applyAlignment="1"/>
    <xf numFmtId="17" fontId="0" fillId="0" borderId="0" xfId="0" applyNumberFormat="1" applyBorder="1" applyAlignment="1">
      <alignment wrapText="1"/>
    </xf>
    <xf numFmtId="17" fontId="0" fillId="0" borderId="0" xfId="0" applyNumberFormat="1" applyBorder="1"/>
    <xf numFmtId="3" fontId="0" fillId="0" borderId="0" xfId="0" applyNumberFormat="1" applyFont="1" applyBorder="1"/>
    <xf numFmtId="3" fontId="0" fillId="0" borderId="1" xfId="0" applyNumberFormat="1" applyBorder="1"/>
    <xf numFmtId="0" fontId="2" fillId="0" borderId="9" xfId="0" applyFont="1" applyBorder="1" applyAlignment="1">
      <alignment vertical="center" wrapText="1"/>
    </xf>
    <xf numFmtId="3" fontId="2" fillId="0" borderId="0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3" fontId="2" fillId="0" borderId="10" xfId="0" applyNumberFormat="1" applyFont="1" applyBorder="1" applyAlignment="1">
      <alignment vertical="center" wrapText="1"/>
    </xf>
    <xf numFmtId="3" fontId="2" fillId="0" borderId="10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 wrapText="1"/>
    </xf>
    <xf numFmtId="3" fontId="5" fillId="0" borderId="1" xfId="0" applyNumberFormat="1" applyFont="1" applyBorder="1"/>
    <xf numFmtId="0" fontId="2" fillId="0" borderId="0" xfId="0" applyFont="1" applyBorder="1" applyAlignment="1">
      <alignment horizontal="center"/>
    </xf>
    <xf numFmtId="3" fontId="0" fillId="0" borderId="8" xfId="0" applyNumberFormat="1" applyBorder="1"/>
    <xf numFmtId="9" fontId="0" fillId="0" borderId="1" xfId="0" applyNumberFormat="1" applyFont="1" applyBorder="1"/>
    <xf numFmtId="0" fontId="30" fillId="0" borderId="0" xfId="0" applyFont="1" applyBorder="1"/>
    <xf numFmtId="3" fontId="31" fillId="0" borderId="0" xfId="0" applyNumberFormat="1" applyFont="1"/>
    <xf numFmtId="0" fontId="2" fillId="0" borderId="1" xfId="0" applyFont="1" applyBorder="1" applyAlignment="1">
      <alignment vertical="center" wrapText="1"/>
    </xf>
    <xf numFmtId="4" fontId="32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/>
    </xf>
    <xf numFmtId="3" fontId="7" fillId="0" borderId="0" xfId="0" applyNumberFormat="1" applyFont="1"/>
    <xf numFmtId="0" fontId="5" fillId="0" borderId="1" xfId="0" applyFont="1" applyBorder="1" applyAlignment="1">
      <alignment wrapText="1"/>
    </xf>
    <xf numFmtId="0" fontId="5" fillId="0" borderId="3" xfId="0" applyFont="1" applyBorder="1" applyAlignment="1"/>
    <xf numFmtId="0" fontId="4" fillId="0" borderId="0" xfId="0" applyFont="1" applyAlignment="1"/>
    <xf numFmtId="0" fontId="5" fillId="0" borderId="0" xfId="0" applyFont="1"/>
    <xf numFmtId="0" fontId="5" fillId="0" borderId="0" xfId="0" applyFont="1" applyAlignment="1">
      <alignment wrapText="1"/>
    </xf>
    <xf numFmtId="17" fontId="5" fillId="0" borderId="2" xfId="0" applyNumberFormat="1" applyFont="1" applyBorder="1"/>
    <xf numFmtId="0" fontId="5" fillId="0" borderId="1" xfId="0" applyFont="1" applyBorder="1"/>
    <xf numFmtId="10" fontId="5" fillId="0" borderId="1" xfId="0" applyNumberFormat="1" applyFont="1" applyBorder="1"/>
    <xf numFmtId="17" fontId="0" fillId="0" borderId="1" xfId="0" applyNumberFormat="1" applyBorder="1" applyAlignment="1">
      <alignment wrapText="1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wrapText="1"/>
    </xf>
    <xf numFmtId="3" fontId="5" fillId="0" borderId="0" xfId="0" applyNumberFormat="1" applyFont="1" applyBorder="1"/>
    <xf numFmtId="0" fontId="5" fillId="0" borderId="3" xfId="0" applyFont="1" applyBorder="1"/>
    <xf numFmtId="3" fontId="5" fillId="0" borderId="3" xfId="0" applyNumberFormat="1" applyFont="1" applyBorder="1"/>
    <xf numFmtId="0" fontId="31" fillId="0" borderId="0" xfId="0" applyFont="1" applyBorder="1"/>
    <xf numFmtId="0" fontId="33" fillId="0" borderId="0" xfId="0" applyFont="1" applyBorder="1"/>
    <xf numFmtId="0" fontId="28" fillId="0" borderId="0" xfId="0" applyFont="1"/>
    <xf numFmtId="0" fontId="0" fillId="0" borderId="3" xfId="0" applyBorder="1" applyAlignment="1">
      <alignment wrapText="1"/>
    </xf>
    <xf numFmtId="3" fontId="2" fillId="0" borderId="1" xfId="0" applyNumberFormat="1" applyFont="1" applyBorder="1" applyAlignment="1">
      <alignment vertical="center" wrapText="1"/>
    </xf>
    <xf numFmtId="0" fontId="28" fillId="0" borderId="0" xfId="0" applyFont="1" applyBorder="1" applyAlignment="1">
      <alignment horizontal="center"/>
    </xf>
    <xf numFmtId="0" fontId="33" fillId="0" borderId="0" xfId="0" applyFont="1" applyBorder="1" applyAlignment="1">
      <alignment wrapText="1"/>
    </xf>
    <xf numFmtId="3" fontId="33" fillId="0" borderId="0" xfId="0" applyNumberFormat="1" applyFont="1" applyBorder="1"/>
    <xf numFmtId="3" fontId="34" fillId="0" borderId="0" xfId="0" applyNumberFormat="1" applyFont="1" applyBorder="1"/>
    <xf numFmtId="3" fontId="0" fillId="0" borderId="0" xfId="0" applyNumberFormat="1" applyBorder="1"/>
    <xf numFmtId="0" fontId="33" fillId="0" borderId="6" xfId="0" applyFont="1" applyBorder="1"/>
    <xf numFmtId="3" fontId="28" fillId="0" borderId="6" xfId="0" applyNumberFormat="1" applyFont="1" applyBorder="1"/>
    <xf numFmtId="3" fontId="28" fillId="0" borderId="0" xfId="0" applyNumberFormat="1" applyFont="1" applyBorder="1"/>
    <xf numFmtId="3" fontId="35" fillId="0" borderId="6" xfId="0" applyNumberFormat="1" applyFont="1" applyBorder="1"/>
    <xf numFmtId="3" fontId="35" fillId="0" borderId="0" xfId="0" applyNumberFormat="1" applyFont="1" applyBorder="1"/>
    <xf numFmtId="3" fontId="33" fillId="0" borderId="12" xfId="0" applyNumberFormat="1" applyFont="1" applyBorder="1"/>
    <xf numFmtId="0" fontId="2" fillId="0" borderId="0" xfId="0" applyFont="1" applyBorder="1" applyAlignment="1">
      <alignment vertical="center" wrapText="1"/>
    </xf>
    <xf numFmtId="3" fontId="28" fillId="0" borderId="0" xfId="0" applyNumberFormat="1" applyFont="1"/>
    <xf numFmtId="3" fontId="33" fillId="0" borderId="0" xfId="0" applyNumberFormat="1" applyFont="1" applyBorder="1" applyAlignment="1">
      <alignment vertical="center" wrapText="1"/>
    </xf>
    <xf numFmtId="10" fontId="5" fillId="0" borderId="3" xfId="0" applyNumberFormat="1" applyFont="1" applyBorder="1"/>
    <xf numFmtId="3" fontId="9" fillId="0" borderId="3" xfId="0" applyNumberFormat="1" applyFont="1" applyBorder="1"/>
    <xf numFmtId="17" fontId="5" fillId="0" borderId="1" xfId="0" applyNumberFormat="1" applyFont="1" applyBorder="1"/>
    <xf numFmtId="0" fontId="0" fillId="0" borderId="3" xfId="0" applyBorder="1" applyAlignment="1">
      <alignment vertical="top" wrapText="1"/>
    </xf>
    <xf numFmtId="10" fontId="0" fillId="0" borderId="1" xfId="0" applyNumberFormat="1" applyFont="1" applyBorder="1"/>
    <xf numFmtId="0" fontId="31" fillId="0" borderId="0" xfId="0" applyFont="1"/>
    <xf numFmtId="4" fontId="32" fillId="0" borderId="0" xfId="0" applyNumberFormat="1" applyFont="1" applyBorder="1" applyAlignment="1">
      <alignment vertical="center" wrapText="1"/>
    </xf>
    <xf numFmtId="3" fontId="18" fillId="0" borderId="1" xfId="0" applyNumberFormat="1" applyFont="1" applyBorder="1"/>
    <xf numFmtId="3" fontId="0" fillId="0" borderId="0" xfId="0" applyNumberFormat="1"/>
    <xf numFmtId="3" fontId="32" fillId="0" borderId="0" xfId="0" applyNumberFormat="1" applyFont="1" applyBorder="1" applyAlignment="1">
      <alignment vertical="center" wrapText="1"/>
    </xf>
    <xf numFmtId="3" fontId="14" fillId="0" borderId="0" xfId="0" applyNumberFormat="1" applyFont="1"/>
    <xf numFmtId="3" fontId="11" fillId="0" borderId="0" xfId="0" applyNumberFormat="1" applyFont="1" applyBorder="1"/>
    <xf numFmtId="0" fontId="33" fillId="0" borderId="0" xfId="0" applyFont="1"/>
    <xf numFmtId="0" fontId="5" fillId="0" borderId="3" xfId="0" applyFont="1" applyBorder="1" applyAlignment="1">
      <alignment wrapText="1"/>
    </xf>
    <xf numFmtId="3" fontId="31" fillId="0" borderId="0" xfId="0" applyNumberFormat="1" applyFont="1" applyFill="1" applyBorder="1"/>
    <xf numFmtId="0" fontId="31" fillId="0" borderId="0" xfId="0" applyFont="1" applyAlignment="1">
      <alignment wrapText="1"/>
    </xf>
    <xf numFmtId="0" fontId="31" fillId="0" borderId="6" xfId="0" applyFont="1" applyBorder="1"/>
    <xf numFmtId="3" fontId="31" fillId="0" borderId="0" xfId="0" applyNumberFormat="1" applyFont="1" applyBorder="1"/>
    <xf numFmtId="168" fontId="31" fillId="0" borderId="0" xfId="0" applyNumberFormat="1" applyFont="1" applyBorder="1"/>
    <xf numFmtId="0" fontId="0" fillId="0" borderId="13" xfId="0" applyBorder="1" applyAlignment="1"/>
    <xf numFmtId="17" fontId="0" fillId="0" borderId="14" xfId="0" applyNumberFormat="1" applyBorder="1" applyAlignment="1">
      <alignment wrapText="1"/>
    </xf>
    <xf numFmtId="167" fontId="0" fillId="0" borderId="14" xfId="0" applyNumberFormat="1" applyFont="1" applyBorder="1"/>
    <xf numFmtId="167" fontId="0" fillId="0" borderId="15" xfId="0" applyNumberFormat="1" applyFont="1" applyBorder="1"/>
    <xf numFmtId="3" fontId="33" fillId="0" borderId="6" xfId="0" applyNumberFormat="1" applyFont="1" applyBorder="1"/>
    <xf numFmtId="10" fontId="33" fillId="0" borderId="0" xfId="0" applyNumberFormat="1" applyFont="1" applyBorder="1"/>
    <xf numFmtId="10" fontId="33" fillId="0" borderId="6" xfId="0" applyNumberFormat="1" applyFont="1" applyBorder="1"/>
    <xf numFmtId="3" fontId="34" fillId="0" borderId="6" xfId="0" applyNumberFormat="1" applyFont="1" applyBorder="1"/>
    <xf numFmtId="0" fontId="36" fillId="0" borderId="0" xfId="0" applyFont="1"/>
    <xf numFmtId="167" fontId="0" fillId="0" borderId="16" xfId="0" applyNumberFormat="1" applyFont="1" applyBorder="1"/>
    <xf numFmtId="10" fontId="31" fillId="0" borderId="0" xfId="0" applyNumberFormat="1" applyFont="1" applyBorder="1"/>
    <xf numFmtId="0" fontId="0" fillId="0" borderId="0" xfId="0" applyBorder="1" applyAlignment="1">
      <alignment horizontal="center"/>
    </xf>
    <xf numFmtId="0" fontId="12" fillId="0" borderId="0" xfId="0" applyFont="1" applyAlignment="1"/>
    <xf numFmtId="10" fontId="31" fillId="0" borderId="0" xfId="0" applyNumberFormat="1" applyFont="1"/>
    <xf numFmtId="17" fontId="14" fillId="0" borderId="0" xfId="0" applyNumberFormat="1" applyFont="1" applyBorder="1" applyAlignment="1">
      <alignment wrapText="1"/>
    </xf>
    <xf numFmtId="9" fontId="14" fillId="0" borderId="0" xfId="0" applyNumberFormat="1" applyFont="1" applyBorder="1"/>
    <xf numFmtId="9" fontId="14" fillId="0" borderId="0" xfId="0" applyNumberFormat="1" applyFont="1"/>
    <xf numFmtId="10" fontId="7" fillId="0" borderId="0" xfId="0" applyNumberFormat="1" applyFont="1"/>
    <xf numFmtId="3" fontId="31" fillId="0" borderId="6" xfId="0" applyNumberFormat="1" applyFont="1" applyBorder="1"/>
    <xf numFmtId="0" fontId="5" fillId="0" borderId="5" xfId="0" applyFont="1" applyBorder="1" applyAlignment="1">
      <alignment wrapText="1"/>
    </xf>
    <xf numFmtId="3" fontId="30" fillId="0" borderId="1" xfId="0" applyNumberFormat="1" applyFont="1" applyBorder="1"/>
    <xf numFmtId="3" fontId="37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/>
    <xf numFmtId="0" fontId="2" fillId="0" borderId="0" xfId="0" applyFont="1" applyBorder="1" applyAlignment="1">
      <alignment horizontal="center"/>
    </xf>
  </cellXfs>
  <cellStyles count="42">
    <cellStyle name="20% - Akzent1" xfId="1" builtinId="30" customBuiltin="1"/>
    <cellStyle name="20% - Akzent2" xfId="2" builtinId="34" customBuiltin="1"/>
    <cellStyle name="20% - Akzent3" xfId="3" builtinId="38" customBuiltin="1"/>
    <cellStyle name="20% - Akzent4" xfId="4" builtinId="42" customBuiltin="1"/>
    <cellStyle name="20% - Akzent5" xfId="5" builtinId="46" customBuiltin="1"/>
    <cellStyle name="20% - Akzent6" xfId="6" builtinId="50" customBuiltin="1"/>
    <cellStyle name="40% - Akzent1" xfId="7" builtinId="31" customBuiltin="1"/>
    <cellStyle name="40% - Akzent2" xfId="8" builtinId="35" customBuiltin="1"/>
    <cellStyle name="40% - Akzent3" xfId="9" builtinId="39" customBuiltin="1"/>
    <cellStyle name="40% - Akzent4" xfId="10" builtinId="43" customBuiltin="1"/>
    <cellStyle name="40% - Akzent5" xfId="11" builtinId="47" customBuiltin="1"/>
    <cellStyle name="40% - Akzent6" xfId="12" builtinId="51" customBuiltin="1"/>
    <cellStyle name="60% - Akzent1" xfId="13" builtinId="32" customBuiltin="1"/>
    <cellStyle name="60% - Akzent2" xfId="14" builtinId="36" customBuiltin="1"/>
    <cellStyle name="60% - Akzent3" xfId="15" builtinId="40" customBuiltin="1"/>
    <cellStyle name="60% - Akzent4" xfId="16" builtinId="44" customBuiltin="1"/>
    <cellStyle name="60% - Akzent5" xfId="17" builtinId="48" customBuiltin="1"/>
    <cellStyle name="60% - Akzent6" xfId="18" builtinId="52" customBuiltin="1"/>
    <cellStyle name="Akzent1" xfId="19" builtinId="29" customBuiltin="1"/>
    <cellStyle name="Akzent2" xfId="20" builtinId="33" customBuiltin="1"/>
    <cellStyle name="Akzent3" xfId="21" builtinId="37" customBuiltin="1"/>
    <cellStyle name="Akzent4" xfId="22" builtinId="41" customBuiltin="1"/>
    <cellStyle name="Akzent5" xfId="23" builtinId="45" customBuiltin="1"/>
    <cellStyle name="Akzent6" xfId="24" builtinId="49" customBuiltin="1"/>
    <cellStyle name="Ausgabe" xfId="25" builtinId="21" customBuiltin="1"/>
    <cellStyle name="Berechnung" xfId="26" builtinId="22" customBuiltin="1"/>
    <cellStyle name="Eingabe" xfId="27" builtinId="20" customBuiltin="1"/>
    <cellStyle name="Ergebnis" xfId="28" builtinId="25" customBuiltin="1"/>
    <cellStyle name="Erklärender Text" xfId="29" builtinId="53" customBuiltin="1"/>
    <cellStyle name="Gut" xfId="30" builtinId="26" customBuiltin="1"/>
    <cellStyle name="Neutral" xfId="31" builtinId="28" customBuiltin="1"/>
    <cellStyle name="Notiz" xfId="32" builtinId="10" customBuiltin="1"/>
    <cellStyle name="Schlecht" xfId="33" builtinId="27" customBuiltin="1"/>
    <cellStyle name="Standard" xfId="0" builtinId="0"/>
    <cellStyle name="Überschrift" xfId="34" builtinId="15" customBuiltin="1"/>
    <cellStyle name="Überschrift 1" xfId="35" builtinId="16" customBuiltin="1"/>
    <cellStyle name="Überschrift 2" xfId="36" builtinId="17" customBuiltin="1"/>
    <cellStyle name="Überschrift 3" xfId="37" builtinId="18" customBuiltin="1"/>
    <cellStyle name="Überschrift 4" xfId="38" builtinId="19" customBuiltin="1"/>
    <cellStyle name="Verknüpfte Zelle" xfId="39" builtinId="24" customBuiltin="1"/>
    <cellStyle name="Warnender Text" xfId="40" builtinId="11" customBuiltin="1"/>
    <cellStyle name="Zelle überprüfen" xfId="41" builtinId="2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de-DE"/>
              <a:t>Umsatz (Monatssicht, 1.-3. GJ)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Umsatz</c:v>
          </c:tx>
          <c:cat>
            <c:strRef>
              <c:f>Grafiken!$B$1:$AK$1</c:f>
              <c:strCache>
                <c:ptCount val="36"/>
                <c:pt idx="0">
                  <c:v>1. Monat</c:v>
                </c:pt>
                <c:pt idx="1">
                  <c:v>2. Monat</c:v>
                </c:pt>
                <c:pt idx="2">
                  <c:v>3. Monat</c:v>
                </c:pt>
                <c:pt idx="3">
                  <c:v>4. Monat</c:v>
                </c:pt>
                <c:pt idx="4">
                  <c:v>5. Monat</c:v>
                </c:pt>
                <c:pt idx="5">
                  <c:v>6. Monat</c:v>
                </c:pt>
                <c:pt idx="6">
                  <c:v>7. Monat</c:v>
                </c:pt>
                <c:pt idx="7">
                  <c:v>8. Monat</c:v>
                </c:pt>
                <c:pt idx="8">
                  <c:v>9. Monat</c:v>
                </c:pt>
                <c:pt idx="9">
                  <c:v>10. Monat</c:v>
                </c:pt>
                <c:pt idx="10">
                  <c:v>11. Monat</c:v>
                </c:pt>
                <c:pt idx="11">
                  <c:v>12. Monat</c:v>
                </c:pt>
                <c:pt idx="12">
                  <c:v>13. Monat</c:v>
                </c:pt>
                <c:pt idx="13">
                  <c:v>14. Monat</c:v>
                </c:pt>
                <c:pt idx="14">
                  <c:v>15. Monat</c:v>
                </c:pt>
                <c:pt idx="15">
                  <c:v>16. Monat</c:v>
                </c:pt>
                <c:pt idx="16">
                  <c:v>17. Monat</c:v>
                </c:pt>
                <c:pt idx="17">
                  <c:v>18. Monat</c:v>
                </c:pt>
                <c:pt idx="18">
                  <c:v>19. Monat</c:v>
                </c:pt>
                <c:pt idx="19">
                  <c:v>20. Monat</c:v>
                </c:pt>
                <c:pt idx="20">
                  <c:v>21. Monat</c:v>
                </c:pt>
                <c:pt idx="21">
                  <c:v>22. Monat</c:v>
                </c:pt>
                <c:pt idx="22">
                  <c:v>23. Monat</c:v>
                </c:pt>
                <c:pt idx="23">
                  <c:v>24. Monat</c:v>
                </c:pt>
                <c:pt idx="24">
                  <c:v>25. Monat</c:v>
                </c:pt>
                <c:pt idx="25">
                  <c:v>26. Monat</c:v>
                </c:pt>
                <c:pt idx="26">
                  <c:v>27. Monat</c:v>
                </c:pt>
                <c:pt idx="27">
                  <c:v>28. Monat</c:v>
                </c:pt>
                <c:pt idx="28">
                  <c:v>29. Monat</c:v>
                </c:pt>
                <c:pt idx="29">
                  <c:v>30. Monat</c:v>
                </c:pt>
                <c:pt idx="30">
                  <c:v>31. Monat</c:v>
                </c:pt>
                <c:pt idx="31">
                  <c:v>32. Monat</c:v>
                </c:pt>
                <c:pt idx="32">
                  <c:v>33. Monat</c:v>
                </c:pt>
                <c:pt idx="33">
                  <c:v>34. Monat</c:v>
                </c:pt>
                <c:pt idx="34">
                  <c:v>35. Monat</c:v>
                </c:pt>
                <c:pt idx="35">
                  <c:v>36. Monat</c:v>
                </c:pt>
              </c:strCache>
            </c:strRef>
          </c:cat>
          <c:val>
            <c:numRef>
              <c:f>Grafiken!$B$2:$AK$2</c:f>
              <c:numCache>
                <c:formatCode>#,##0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5760</c:v>
                </c:pt>
                <c:pt idx="3">
                  <c:v>8370</c:v>
                </c:pt>
                <c:pt idx="4">
                  <c:v>9110</c:v>
                </c:pt>
                <c:pt idx="5">
                  <c:v>9240</c:v>
                </c:pt>
                <c:pt idx="6">
                  <c:v>9470</c:v>
                </c:pt>
                <c:pt idx="7">
                  <c:v>9600</c:v>
                </c:pt>
                <c:pt idx="8">
                  <c:v>9730</c:v>
                </c:pt>
                <c:pt idx="9">
                  <c:v>9860</c:v>
                </c:pt>
                <c:pt idx="10">
                  <c:v>10070</c:v>
                </c:pt>
                <c:pt idx="11">
                  <c:v>10200</c:v>
                </c:pt>
                <c:pt idx="12">
                  <c:v>9943.5</c:v>
                </c:pt>
                <c:pt idx="13">
                  <c:v>10143</c:v>
                </c:pt>
                <c:pt idx="14">
                  <c:v>10353</c:v>
                </c:pt>
                <c:pt idx="15">
                  <c:v>10353</c:v>
                </c:pt>
                <c:pt idx="16">
                  <c:v>10573.5</c:v>
                </c:pt>
                <c:pt idx="17">
                  <c:v>10783.5</c:v>
                </c:pt>
                <c:pt idx="18">
                  <c:v>14889</c:v>
                </c:pt>
                <c:pt idx="19">
                  <c:v>15246</c:v>
                </c:pt>
                <c:pt idx="20">
                  <c:v>15802.5</c:v>
                </c:pt>
                <c:pt idx="21">
                  <c:v>16096.5</c:v>
                </c:pt>
                <c:pt idx="22">
                  <c:v>16233</c:v>
                </c:pt>
                <c:pt idx="23">
                  <c:v>16810.5</c:v>
                </c:pt>
                <c:pt idx="24">
                  <c:v>16929</c:v>
                </c:pt>
                <c:pt idx="25">
                  <c:v>17149</c:v>
                </c:pt>
                <c:pt idx="26">
                  <c:v>17611</c:v>
                </c:pt>
                <c:pt idx="27">
                  <c:v>17611</c:v>
                </c:pt>
                <c:pt idx="28">
                  <c:v>17831</c:v>
                </c:pt>
                <c:pt idx="29">
                  <c:v>18205</c:v>
                </c:pt>
                <c:pt idx="30">
                  <c:v>18876</c:v>
                </c:pt>
                <c:pt idx="31">
                  <c:v>19690</c:v>
                </c:pt>
                <c:pt idx="32">
                  <c:v>19910</c:v>
                </c:pt>
                <c:pt idx="33">
                  <c:v>20284</c:v>
                </c:pt>
                <c:pt idx="34">
                  <c:v>20680</c:v>
                </c:pt>
                <c:pt idx="35">
                  <c:v>21340</c:v>
                </c:pt>
              </c:numCache>
            </c:numRef>
          </c:val>
        </c:ser>
        <c:axId val="245142656"/>
        <c:axId val="245144192"/>
      </c:barChart>
      <c:catAx>
        <c:axId val="24514265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245144192"/>
        <c:crosses val="autoZero"/>
        <c:auto val="1"/>
        <c:lblAlgn val="ctr"/>
        <c:lblOffset val="100"/>
      </c:catAx>
      <c:valAx>
        <c:axId val="245144192"/>
        <c:scaling>
          <c:orientation val="minMax"/>
        </c:scaling>
        <c:axPos val="l"/>
        <c:majorGridlines/>
        <c:numFmt formatCode="#,##0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245142656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/>
    <c:pageMargins b="0.78740157480314965" l="0.70866141732283472" r="0.70866141732283472" t="1.3474015748031496" header="0.3000000000000001" footer="0.3000000000000001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de-DE"/>
              <a:t>Umsatz (1. bis 3. Geschäftsjahr)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strRef>
              <c:f>Grafiken!$F$4:$H$4</c:f>
              <c:strCache>
                <c:ptCount val="3"/>
                <c:pt idx="0">
                  <c:v>1. GJ</c:v>
                </c:pt>
                <c:pt idx="1">
                  <c:v>2. GJ</c:v>
                </c:pt>
                <c:pt idx="2">
                  <c:v>3. GJ</c:v>
                </c:pt>
              </c:strCache>
            </c:strRef>
          </c:cat>
          <c:val>
            <c:numRef>
              <c:f>Grafiken!$F$5:$H$5</c:f>
              <c:numCache>
                <c:formatCode>#,##0</c:formatCode>
                <c:ptCount val="3"/>
                <c:pt idx="0">
                  <c:v>91410</c:v>
                </c:pt>
                <c:pt idx="1">
                  <c:v>157227</c:v>
                </c:pt>
                <c:pt idx="2">
                  <c:v>226116</c:v>
                </c:pt>
              </c:numCache>
            </c:numRef>
          </c:val>
        </c:ser>
        <c:axId val="251114624"/>
        <c:axId val="325209472"/>
      </c:barChart>
      <c:catAx>
        <c:axId val="251114624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325209472"/>
        <c:crosses val="autoZero"/>
        <c:auto val="1"/>
        <c:lblAlgn val="ctr"/>
        <c:lblOffset val="100"/>
      </c:catAx>
      <c:valAx>
        <c:axId val="325209472"/>
        <c:scaling>
          <c:orientation val="minMax"/>
        </c:scaling>
        <c:axPos val="l"/>
        <c:majorGridlines/>
        <c:numFmt formatCode="#,##0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251114624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/>
    <c:pageMargins b="0.78740157499999996" l="0.70000000000000018" r="0.70000000000000018" t="0.78740157499999996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de-DE"/>
              <a:t>Betriebsergebnis vor Steuern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Grafiken!$A$2</c:f>
              <c:strCache>
                <c:ptCount val="1"/>
                <c:pt idx="0">
                  <c:v>Betriebsergebnis vor Steuern</c:v>
                </c:pt>
              </c:strCache>
            </c:strRef>
          </c:tx>
          <c:cat>
            <c:strRef>
              <c:f>Grafiken!$B$4:$D$4</c:f>
              <c:strCache>
                <c:ptCount val="3"/>
                <c:pt idx="0">
                  <c:v>1. GJ</c:v>
                </c:pt>
                <c:pt idx="1">
                  <c:v>2. GJ</c:v>
                </c:pt>
                <c:pt idx="2">
                  <c:v>3. GJ</c:v>
                </c:pt>
              </c:strCache>
            </c:strRef>
          </c:cat>
          <c:val>
            <c:numRef>
              <c:f>Grafiken!$B$5:$D$5</c:f>
              <c:numCache>
                <c:formatCode>#,##0</c:formatCode>
                <c:ptCount val="3"/>
                <c:pt idx="0">
                  <c:v>56562.546098034007</c:v>
                </c:pt>
                <c:pt idx="1">
                  <c:v>88744.896955490171</c:v>
                </c:pt>
                <c:pt idx="2">
                  <c:v>109587.61951526761</c:v>
                </c:pt>
              </c:numCache>
            </c:numRef>
          </c:val>
        </c:ser>
        <c:axId val="183186560"/>
        <c:axId val="183188096"/>
      </c:barChart>
      <c:catAx>
        <c:axId val="18318656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83188096"/>
        <c:crosses val="autoZero"/>
        <c:auto val="1"/>
        <c:lblAlgn val="ctr"/>
        <c:lblOffset val="100"/>
      </c:catAx>
      <c:valAx>
        <c:axId val="183188096"/>
        <c:scaling>
          <c:orientation val="minMax"/>
        </c:scaling>
        <c:axPos val="l"/>
        <c:majorGridlines/>
        <c:numFmt formatCode="#,##0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83186560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/>
    <c:pageMargins b="0.78740157499999996" l="0.70000000000000018" r="0.70000000000000018" t="0.78740157499999996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de-DE"/>
              <a:t>Umsatz (Monatssicht, 1.-3. GJ)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Umsatz</c:v>
          </c:tx>
          <c:cat>
            <c:strRef>
              <c:f>Grafiken!$B$1:$AK$1</c:f>
              <c:strCache>
                <c:ptCount val="36"/>
                <c:pt idx="0">
                  <c:v>1. Monat</c:v>
                </c:pt>
                <c:pt idx="1">
                  <c:v>2. Monat</c:v>
                </c:pt>
                <c:pt idx="2">
                  <c:v>3. Monat</c:v>
                </c:pt>
                <c:pt idx="3">
                  <c:v>4. Monat</c:v>
                </c:pt>
                <c:pt idx="4">
                  <c:v>5. Monat</c:v>
                </c:pt>
                <c:pt idx="5">
                  <c:v>6. Monat</c:v>
                </c:pt>
                <c:pt idx="6">
                  <c:v>7. Monat</c:v>
                </c:pt>
                <c:pt idx="7">
                  <c:v>8. Monat</c:v>
                </c:pt>
                <c:pt idx="8">
                  <c:v>9. Monat</c:v>
                </c:pt>
                <c:pt idx="9">
                  <c:v>10. Monat</c:v>
                </c:pt>
                <c:pt idx="10">
                  <c:v>11. Monat</c:v>
                </c:pt>
                <c:pt idx="11">
                  <c:v>12. Monat</c:v>
                </c:pt>
                <c:pt idx="12">
                  <c:v>13. Monat</c:v>
                </c:pt>
                <c:pt idx="13">
                  <c:v>14. Monat</c:v>
                </c:pt>
                <c:pt idx="14">
                  <c:v>15. Monat</c:v>
                </c:pt>
                <c:pt idx="15">
                  <c:v>16. Monat</c:v>
                </c:pt>
                <c:pt idx="16">
                  <c:v>17. Monat</c:v>
                </c:pt>
                <c:pt idx="17">
                  <c:v>18. Monat</c:v>
                </c:pt>
                <c:pt idx="18">
                  <c:v>19. Monat</c:v>
                </c:pt>
                <c:pt idx="19">
                  <c:v>20. Monat</c:v>
                </c:pt>
                <c:pt idx="20">
                  <c:v>21. Monat</c:v>
                </c:pt>
                <c:pt idx="21">
                  <c:v>22. Monat</c:v>
                </c:pt>
                <c:pt idx="22">
                  <c:v>23. Monat</c:v>
                </c:pt>
                <c:pt idx="23">
                  <c:v>24. Monat</c:v>
                </c:pt>
                <c:pt idx="24">
                  <c:v>25. Monat</c:v>
                </c:pt>
                <c:pt idx="25">
                  <c:v>26. Monat</c:v>
                </c:pt>
                <c:pt idx="26">
                  <c:v>27. Monat</c:v>
                </c:pt>
                <c:pt idx="27">
                  <c:v>28. Monat</c:v>
                </c:pt>
                <c:pt idx="28">
                  <c:v>29. Monat</c:v>
                </c:pt>
                <c:pt idx="29">
                  <c:v>30. Monat</c:v>
                </c:pt>
                <c:pt idx="30">
                  <c:v>31. Monat</c:v>
                </c:pt>
                <c:pt idx="31">
                  <c:v>32. Monat</c:v>
                </c:pt>
                <c:pt idx="32">
                  <c:v>33. Monat</c:v>
                </c:pt>
                <c:pt idx="33">
                  <c:v>34. Monat</c:v>
                </c:pt>
                <c:pt idx="34">
                  <c:v>35. Monat</c:v>
                </c:pt>
                <c:pt idx="35">
                  <c:v>36. Monat</c:v>
                </c:pt>
              </c:strCache>
            </c:strRef>
          </c:cat>
          <c:val>
            <c:numRef>
              <c:f>Grafiken!$B$2:$AK$2</c:f>
              <c:numCache>
                <c:formatCode>#,##0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5760</c:v>
                </c:pt>
                <c:pt idx="3">
                  <c:v>8370</c:v>
                </c:pt>
                <c:pt idx="4">
                  <c:v>9110</c:v>
                </c:pt>
                <c:pt idx="5">
                  <c:v>9240</c:v>
                </c:pt>
                <c:pt idx="6">
                  <c:v>9470</c:v>
                </c:pt>
                <c:pt idx="7">
                  <c:v>9600</c:v>
                </c:pt>
                <c:pt idx="8">
                  <c:v>9730</c:v>
                </c:pt>
                <c:pt idx="9">
                  <c:v>9860</c:v>
                </c:pt>
                <c:pt idx="10">
                  <c:v>10070</c:v>
                </c:pt>
                <c:pt idx="11">
                  <c:v>10200</c:v>
                </c:pt>
                <c:pt idx="12">
                  <c:v>9943.5</c:v>
                </c:pt>
                <c:pt idx="13">
                  <c:v>10143</c:v>
                </c:pt>
                <c:pt idx="14">
                  <c:v>10353</c:v>
                </c:pt>
                <c:pt idx="15">
                  <c:v>10353</c:v>
                </c:pt>
                <c:pt idx="16">
                  <c:v>10573.5</c:v>
                </c:pt>
                <c:pt idx="17">
                  <c:v>10783.5</c:v>
                </c:pt>
                <c:pt idx="18">
                  <c:v>14889</c:v>
                </c:pt>
                <c:pt idx="19">
                  <c:v>15246</c:v>
                </c:pt>
                <c:pt idx="20">
                  <c:v>15802.5</c:v>
                </c:pt>
                <c:pt idx="21">
                  <c:v>16096.5</c:v>
                </c:pt>
                <c:pt idx="22">
                  <c:v>16233</c:v>
                </c:pt>
                <c:pt idx="23">
                  <c:v>16810.5</c:v>
                </c:pt>
                <c:pt idx="24">
                  <c:v>16929</c:v>
                </c:pt>
                <c:pt idx="25">
                  <c:v>17149</c:v>
                </c:pt>
                <c:pt idx="26">
                  <c:v>17611</c:v>
                </c:pt>
                <c:pt idx="27">
                  <c:v>17611</c:v>
                </c:pt>
                <c:pt idx="28">
                  <c:v>17831</c:v>
                </c:pt>
                <c:pt idx="29">
                  <c:v>18205</c:v>
                </c:pt>
                <c:pt idx="30">
                  <c:v>18876</c:v>
                </c:pt>
                <c:pt idx="31">
                  <c:v>19690</c:v>
                </c:pt>
                <c:pt idx="32">
                  <c:v>19910</c:v>
                </c:pt>
                <c:pt idx="33">
                  <c:v>20284</c:v>
                </c:pt>
                <c:pt idx="34">
                  <c:v>20680</c:v>
                </c:pt>
                <c:pt idx="35">
                  <c:v>21340</c:v>
                </c:pt>
              </c:numCache>
            </c:numRef>
          </c:val>
        </c:ser>
        <c:axId val="183196672"/>
        <c:axId val="183198464"/>
      </c:barChart>
      <c:catAx>
        <c:axId val="183196672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83198464"/>
        <c:crosses val="autoZero"/>
        <c:auto val="1"/>
        <c:lblAlgn val="ctr"/>
        <c:lblOffset val="100"/>
      </c:catAx>
      <c:valAx>
        <c:axId val="183198464"/>
        <c:scaling>
          <c:orientation val="minMax"/>
        </c:scaling>
        <c:axPos val="l"/>
        <c:majorGridlines/>
        <c:numFmt formatCode="#,##0" sourceLinked="1"/>
        <c:maj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de-DE"/>
          </a:p>
        </c:txPr>
        <c:crossAx val="183196672"/>
        <c:crosses val="autoZero"/>
        <c:crossBetween val="between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/>
    <c:pageMargins b="0.78740157480314954" l="0.70866141732283494" r="0.70866141732283494" t="1.34740157480315" header="0.30000000000000021" footer="0.30000000000000021"/>
    <c:pageSetup paperSize="9"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de-DE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de-DE"/>
              <a:t>Anteil am Umsatz nach Servicesparten</a:t>
            </a:r>
          </a:p>
        </c:rich>
      </c:tx>
      <c:layout>
        <c:manualLayout>
          <c:xMode val="edge"/>
          <c:yMode val="edge"/>
          <c:x val="0.29400405831623988"/>
          <c:y val="2.0833404501226935E-2"/>
        </c:manualLayout>
      </c:layout>
    </c:title>
    <c:plotArea>
      <c:layout/>
      <c:pieChart>
        <c:varyColors val="1"/>
        <c:ser>
          <c:idx val="0"/>
          <c:order val="0"/>
          <c:dPt>
            <c:idx val="0"/>
          </c:dPt>
          <c:dPt>
            <c:idx val="1"/>
          </c:dPt>
          <c:dPt>
            <c:idx val="2"/>
          </c:dPt>
          <c:dPt>
            <c:idx val="3"/>
          </c:dPt>
          <c:dPt>
            <c:idx val="4"/>
          </c:dPt>
          <c:dPt>
            <c:idx val="5"/>
          </c:dPt>
          <c:dPt>
            <c:idx val="6"/>
          </c:dPt>
          <c:dLbls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de-DE"/>
              </a:p>
            </c:txPr>
            <c:showPercent val="1"/>
            <c:showLeaderLines val="1"/>
          </c:dLbls>
          <c:cat>
            <c:strRef>
              <c:f>Umsatzherleitung!$A$153:$A$159</c:f>
              <c:strCache>
                <c:ptCount val="7"/>
                <c:pt idx="0">
                  <c:v>Musikunterricht - Flöte</c:v>
                </c:pt>
                <c:pt idx="1">
                  <c:v>Musikunterricht - Gesang</c:v>
                </c:pt>
                <c:pt idx="2">
                  <c:v>Musikunterricht - Spezialvorbereitung</c:v>
                </c:pt>
                <c:pt idx="3">
                  <c:v>Veranstaltungsorganisation - Konzerte</c:v>
                </c:pt>
                <c:pt idx="4">
                  <c:v>Veranstaltungsorganisation - Kultur</c:v>
                </c:pt>
                <c:pt idx="5">
                  <c:v>Veranstaltungsorganisation - Austausch</c:v>
                </c:pt>
                <c:pt idx="6">
                  <c:v>Sonstige Dienstleistungen</c:v>
                </c:pt>
              </c:strCache>
            </c:strRef>
          </c:cat>
          <c:val>
            <c:numRef>
              <c:f>Umsatzherleitung!$B$153:$B$159</c:f>
              <c:numCache>
                <c:formatCode>0.00%</c:formatCode>
                <c:ptCount val="7"/>
                <c:pt idx="0">
                  <c:v>0.18593111500291887</c:v>
                </c:pt>
                <c:pt idx="1">
                  <c:v>0.27855613932671724</c:v>
                </c:pt>
                <c:pt idx="2">
                  <c:v>9.2625024323798405E-2</c:v>
                </c:pt>
                <c:pt idx="3">
                  <c:v>0.10313290523448143</c:v>
                </c:pt>
                <c:pt idx="4">
                  <c:v>0.11675423234092236</c:v>
                </c:pt>
                <c:pt idx="5">
                  <c:v>0.20431990659661417</c:v>
                </c:pt>
                <c:pt idx="6">
                  <c:v>1.8680677174547577E-2</c:v>
                </c:pt>
              </c:numCache>
            </c:numRef>
          </c:val>
        </c:ser>
        <c:dLbls>
          <c:showPercent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264137150923358"/>
          <c:y val="0.14750570766506679"/>
          <c:w val="0.36854757651091929"/>
          <c:h val="0.81562021395915529"/>
        </c:manualLayout>
      </c:layout>
      <c:txPr>
        <a:bodyPr/>
        <a:lstStyle/>
        <a:p>
          <a:pPr>
            <a:defRPr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de-DE"/>
        </a:p>
      </c:txPr>
    </c:legend>
    <c:plotVisOnly val="1"/>
    <c:dispBlanksAs val="zero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de-DE"/>
    </a:p>
  </c:txPr>
  <c:printSettings>
    <c:headerFooter/>
    <c:pageMargins b="0.78740157499999996" l="0.70000000000000018" r="0.70000000000000018" t="1.3474015749999999" header="0.30000000000000021" footer="0.30000000000000021"/>
    <c:pageSetup paperSize="9"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7620</xdr:rowOff>
    </xdr:from>
    <xdr:to>
      <xdr:col>17</xdr:col>
      <xdr:colOff>0</xdr:colOff>
      <xdr:row>21</xdr:row>
      <xdr:rowOff>175260</xdr:rowOff>
    </xdr:to>
    <xdr:graphicFrame macro="">
      <xdr:nvGraphicFramePr>
        <xdr:cNvPr id="2818" name="Diagramm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1927860</xdr:colOff>
      <xdr:row>24</xdr:row>
      <xdr:rowOff>0</xdr:rowOff>
    </xdr:from>
    <xdr:to>
      <xdr:col>8</xdr:col>
      <xdr:colOff>7620</xdr:colOff>
      <xdr:row>43</xdr:row>
      <xdr:rowOff>0</xdr:rowOff>
    </xdr:to>
    <xdr:graphicFrame macro="">
      <xdr:nvGraphicFramePr>
        <xdr:cNvPr id="2819" name="Diagramm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762000</xdr:colOff>
      <xdr:row>24</xdr:row>
      <xdr:rowOff>0</xdr:rowOff>
    </xdr:from>
    <xdr:to>
      <xdr:col>17</xdr:col>
      <xdr:colOff>0</xdr:colOff>
      <xdr:row>43</xdr:row>
      <xdr:rowOff>7620</xdr:rowOff>
    </xdr:to>
    <xdr:graphicFrame macro="">
      <xdr:nvGraphicFramePr>
        <xdr:cNvPr id="2820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0</xdr:colOff>
      <xdr:row>15</xdr:row>
      <xdr:rowOff>0</xdr:rowOff>
    </xdr:from>
    <xdr:to>
      <xdr:col>26</xdr:col>
      <xdr:colOff>647700</xdr:colOff>
      <xdr:row>38</xdr:row>
      <xdr:rowOff>137160</xdr:rowOff>
    </xdr:to>
    <xdr:graphicFrame macro="">
      <xdr:nvGraphicFramePr>
        <xdr:cNvPr id="2821" name="Diagramm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45</xdr:row>
      <xdr:rowOff>0</xdr:rowOff>
    </xdr:from>
    <xdr:to>
      <xdr:col>9</xdr:col>
      <xdr:colOff>7620</xdr:colOff>
      <xdr:row>64</xdr:row>
      <xdr:rowOff>38100</xdr:rowOff>
    </xdr:to>
    <xdr:graphicFrame macro="">
      <xdr:nvGraphicFramePr>
        <xdr:cNvPr id="2822" name="Diagramm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kumente%20und%20Einstellungen\User\Desktop\aMPR\1b%20B-plan%20&#228;nderungen\YEDA\Finanzplan-Shanghai%20Yeda%20Industries%20&amp;%20Trading%20GmbH-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vestitionen"/>
      <sheetName val="Finanzplan"/>
      <sheetName val="Umsatzherleitung"/>
      <sheetName val="Grafiken"/>
    </sheetNames>
    <sheetDataSet>
      <sheetData sheetId="0" refreshError="1"/>
      <sheetData sheetId="1" refreshError="1">
        <row r="26">
          <cell r="A26" t="str">
            <v>Umsatz aus Handelsgeschäft GHOST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2"/>
  <dimension ref="A1:Q20"/>
  <sheetViews>
    <sheetView view="pageBreakPreview" zoomScale="80" zoomScaleNormal="85" zoomScaleSheetLayoutView="80" workbookViewId="0">
      <selection activeCell="A2" sqref="A2"/>
    </sheetView>
  </sheetViews>
  <sheetFormatPr baseColWidth="10" defaultRowHeight="14.4"/>
  <cols>
    <col min="1" max="1" width="32.44140625" customWidth="1"/>
    <col min="2" max="2" width="12.5546875" customWidth="1"/>
    <col min="3" max="3" width="8.44140625" customWidth="1"/>
    <col min="4" max="11" width="8.33203125" bestFit="1" customWidth="1"/>
    <col min="12" max="14" width="9.33203125" bestFit="1" customWidth="1"/>
    <col min="15" max="15" width="8.33203125" customWidth="1"/>
    <col min="16" max="16" width="8.109375" customWidth="1"/>
    <col min="17" max="17" width="8.5546875" customWidth="1"/>
  </cols>
  <sheetData>
    <row r="1" spans="1:17" ht="17.399999999999999">
      <c r="A1" s="9" t="s">
        <v>252</v>
      </c>
    </row>
    <row r="2" spans="1:17">
      <c r="A2" s="1"/>
    </row>
    <row r="3" spans="1:17" ht="15.6">
      <c r="A3" s="4" t="s">
        <v>3</v>
      </c>
    </row>
    <row r="4" spans="1:17" ht="30" customHeight="1">
      <c r="A4" s="1"/>
      <c r="B4" s="10" t="s">
        <v>131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3" t="s">
        <v>16</v>
      </c>
      <c r="P4" s="3" t="s">
        <v>17</v>
      </c>
      <c r="Q4" s="3" t="s">
        <v>18</v>
      </c>
    </row>
    <row r="5" spans="1:17">
      <c r="A5" s="2" t="s">
        <v>177</v>
      </c>
      <c r="B5" s="5">
        <v>500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f t="shared" ref="O5:O19" si="0">SUM(B5:N5)</f>
        <v>500</v>
      </c>
      <c r="P5" s="5">
        <v>0</v>
      </c>
      <c r="Q5" s="5">
        <v>0</v>
      </c>
    </row>
    <row r="6" spans="1:17">
      <c r="A6" s="2" t="s">
        <v>189</v>
      </c>
      <c r="B6" s="5">
        <v>100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f t="shared" si="0"/>
        <v>100</v>
      </c>
      <c r="P6" s="5">
        <v>0</v>
      </c>
      <c r="Q6" s="5">
        <v>0</v>
      </c>
    </row>
    <row r="7" spans="1:17">
      <c r="A7" s="2" t="s">
        <v>2</v>
      </c>
      <c r="B7" s="5">
        <v>100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f t="shared" si="0"/>
        <v>100</v>
      </c>
      <c r="P7" s="5">
        <v>0</v>
      </c>
      <c r="Q7" s="5">
        <v>0</v>
      </c>
    </row>
    <row r="8" spans="1:17">
      <c r="A8" s="2" t="s">
        <v>178</v>
      </c>
      <c r="B8" s="5">
        <v>70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f t="shared" si="0"/>
        <v>70</v>
      </c>
      <c r="P8" s="5">
        <v>0</v>
      </c>
      <c r="Q8" s="5">
        <v>0</v>
      </c>
    </row>
    <row r="9" spans="1:17">
      <c r="A9" s="2" t="s">
        <v>223</v>
      </c>
      <c r="B9" s="5">
        <v>50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f t="shared" si="0"/>
        <v>50</v>
      </c>
      <c r="P9" s="5">
        <v>0</v>
      </c>
      <c r="Q9" s="5">
        <v>0</v>
      </c>
    </row>
    <row r="10" spans="1:17">
      <c r="A10" s="2" t="s">
        <v>19</v>
      </c>
      <c r="B10" s="5">
        <v>20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f t="shared" si="0"/>
        <v>20</v>
      </c>
      <c r="P10" s="5">
        <v>0</v>
      </c>
      <c r="Q10" s="5">
        <v>0</v>
      </c>
    </row>
    <row r="11" spans="1:17">
      <c r="A11" s="2" t="s">
        <v>179</v>
      </c>
      <c r="B11" s="5">
        <v>200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f t="shared" si="0"/>
        <v>200</v>
      </c>
      <c r="P11" s="5">
        <v>200</v>
      </c>
      <c r="Q11" s="5">
        <v>0</v>
      </c>
    </row>
    <row r="12" spans="1:17">
      <c r="A12" s="2" t="s">
        <v>139</v>
      </c>
      <c r="B12" s="5">
        <v>300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f t="shared" si="0"/>
        <v>300</v>
      </c>
      <c r="P12" s="5">
        <v>0</v>
      </c>
      <c r="Q12" s="5">
        <v>0</v>
      </c>
    </row>
    <row r="13" spans="1:17">
      <c r="A13" s="2" t="s">
        <v>140</v>
      </c>
      <c r="B13" s="5">
        <v>200</v>
      </c>
      <c r="C13" s="5">
        <v>0</v>
      </c>
      <c r="D13" s="5">
        <v>0</v>
      </c>
      <c r="E13" s="5">
        <v>0</v>
      </c>
      <c r="F13" s="5">
        <v>0</v>
      </c>
      <c r="G13" s="51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f t="shared" si="0"/>
        <v>200</v>
      </c>
      <c r="P13" s="5">
        <v>0</v>
      </c>
      <c r="Q13" s="5">
        <v>0</v>
      </c>
    </row>
    <row r="14" spans="1:17" hidden="1">
      <c r="A14" s="2" t="s">
        <v>182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1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f t="shared" si="0"/>
        <v>0</v>
      </c>
      <c r="P14" s="5">
        <v>0</v>
      </c>
      <c r="Q14" s="5">
        <v>0</v>
      </c>
    </row>
    <row r="15" spans="1:17">
      <c r="A15" s="2" t="s">
        <v>180</v>
      </c>
      <c r="B15" s="5">
        <v>100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f t="shared" si="0"/>
        <v>100</v>
      </c>
      <c r="P15" s="5">
        <v>0</v>
      </c>
      <c r="Q15" s="5">
        <v>0</v>
      </c>
    </row>
    <row r="16" spans="1:17">
      <c r="A16" s="2" t="s">
        <v>222</v>
      </c>
      <c r="B16" s="5">
        <v>500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f t="shared" si="0"/>
        <v>500</v>
      </c>
      <c r="P16" s="5">
        <v>500</v>
      </c>
      <c r="Q16" s="5">
        <v>500</v>
      </c>
    </row>
    <row r="17" spans="1:17">
      <c r="A17" s="2" t="s">
        <v>239</v>
      </c>
      <c r="B17" s="5">
        <v>200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f>SUM(B17:N17)</f>
        <v>200</v>
      </c>
      <c r="P17" s="5">
        <v>500</v>
      </c>
      <c r="Q17" s="5">
        <v>500</v>
      </c>
    </row>
    <row r="18" spans="1:17">
      <c r="A18" s="7" t="s">
        <v>221</v>
      </c>
      <c r="B18" s="8">
        <v>600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f t="shared" si="0"/>
        <v>600</v>
      </c>
      <c r="P18" s="5">
        <v>0</v>
      </c>
      <c r="Q18" s="5">
        <v>0</v>
      </c>
    </row>
    <row r="19" spans="1:17" ht="15" thickBot="1">
      <c r="A19" s="7" t="s">
        <v>20</v>
      </c>
      <c r="B19" s="8">
        <v>50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f t="shared" si="0"/>
        <v>50</v>
      </c>
      <c r="P19" s="5">
        <v>0</v>
      </c>
      <c r="Q19" s="5">
        <v>0</v>
      </c>
    </row>
    <row r="20" spans="1:17" s="47" customFormat="1" ht="16.5" customHeight="1" thickBot="1">
      <c r="A20" s="45" t="s">
        <v>3</v>
      </c>
      <c r="B20" s="48">
        <f>SUM(B5:B19)</f>
        <v>2990</v>
      </c>
      <c r="C20" s="48">
        <f t="shared" ref="C20:N20" si="1">SUM(C5:C19)</f>
        <v>0</v>
      </c>
      <c r="D20" s="48">
        <f t="shared" si="1"/>
        <v>0</v>
      </c>
      <c r="E20" s="48">
        <f t="shared" si="1"/>
        <v>0</v>
      </c>
      <c r="F20" s="48">
        <f t="shared" si="1"/>
        <v>0</v>
      </c>
      <c r="G20" s="48">
        <f t="shared" si="1"/>
        <v>0</v>
      </c>
      <c r="H20" s="48">
        <f t="shared" si="1"/>
        <v>0</v>
      </c>
      <c r="I20" s="48">
        <f t="shared" si="1"/>
        <v>0</v>
      </c>
      <c r="J20" s="48">
        <f t="shared" si="1"/>
        <v>0</v>
      </c>
      <c r="K20" s="48">
        <f t="shared" si="1"/>
        <v>0</v>
      </c>
      <c r="L20" s="48">
        <f t="shared" si="1"/>
        <v>0</v>
      </c>
      <c r="M20" s="48">
        <f t="shared" si="1"/>
        <v>0</v>
      </c>
      <c r="N20" s="48">
        <f t="shared" si="1"/>
        <v>0</v>
      </c>
      <c r="O20" s="49">
        <f>SUM(B20:N20)</f>
        <v>2990</v>
      </c>
      <c r="P20" s="48">
        <f>SUM(P5:P19)</f>
        <v>1200</v>
      </c>
      <c r="Q20" s="50">
        <f>SUM(Q5:Q19)</f>
        <v>1000</v>
      </c>
    </row>
  </sheetData>
  <phoneticPr fontId="0" type="noConversion"/>
  <pageMargins left="0.70866141732283472" right="0.70866141732283472" top="0.78740157480314965" bottom="0.78740157480314965" header="0.31496062992125984" footer="0.31496062992125984"/>
  <pageSetup paperSize="9" scale="68" orientation="landscape" horizontalDpi="1200" verticalDpi="1200" r:id="rId1"/>
  <headerFooter>
    <oddHeader>&amp;CFinanzplan - Investitionen</oddHeader>
    <oddFooter>Seite &amp;P von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1"/>
  <dimension ref="A1:U300"/>
  <sheetViews>
    <sheetView tabSelected="1" view="pageBreakPreview" zoomScale="80" zoomScaleNormal="70" zoomScaleSheetLayoutView="80" workbookViewId="0">
      <selection activeCell="B19" sqref="B19:N19"/>
    </sheetView>
  </sheetViews>
  <sheetFormatPr baseColWidth="10" defaultColWidth="11" defaultRowHeight="14.4"/>
  <cols>
    <col min="1" max="1" width="35" style="16" customWidth="1"/>
    <col min="2" max="13" width="9.5546875" style="12" customWidth="1"/>
    <col min="14" max="14" width="11.109375" style="12" customWidth="1"/>
    <col min="15" max="15" width="10.88671875" style="12" customWidth="1"/>
    <col min="16" max="16" width="11.109375" style="12" bestFit="1" customWidth="1"/>
    <col min="17" max="17" width="9.5546875" style="12" customWidth="1"/>
    <col min="18" max="16384" width="11" style="12"/>
  </cols>
  <sheetData>
    <row r="1" spans="1:17" ht="17.399999999999999">
      <c r="A1" s="11" t="s">
        <v>251</v>
      </c>
    </row>
    <row r="3" spans="1:17" ht="15.6">
      <c r="A3" s="13" t="s">
        <v>21</v>
      </c>
    </row>
    <row r="4" spans="1:17">
      <c r="A4" s="14" t="s">
        <v>69</v>
      </c>
      <c r="B4" s="15">
        <v>0.01</v>
      </c>
    </row>
    <row r="5" spans="1:17">
      <c r="A5" s="14" t="s">
        <v>70</v>
      </c>
      <c r="B5" s="15">
        <v>0.11</v>
      </c>
    </row>
    <row r="6" spans="1:17" ht="24.9" customHeight="1"/>
    <row r="7" spans="1:17" ht="15.6">
      <c r="A7" s="13" t="s">
        <v>22</v>
      </c>
    </row>
    <row r="8" spans="1:17">
      <c r="A8" s="14" t="s">
        <v>3</v>
      </c>
      <c r="B8" s="17">
        <f>Investitionen!B20</f>
        <v>2990</v>
      </c>
    </row>
    <row r="9" spans="1:17">
      <c r="A9" s="14" t="s">
        <v>23</v>
      </c>
      <c r="B9" s="17">
        <f>B8</f>
        <v>2990</v>
      </c>
    </row>
    <row r="10" spans="1:17" hidden="1">
      <c r="A10" s="61" t="s">
        <v>142</v>
      </c>
      <c r="B10" s="17"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</row>
    <row r="11" spans="1:17">
      <c r="A11" s="14" t="s">
        <v>24</v>
      </c>
      <c r="B11" s="17">
        <f>B14-B8-B10</f>
        <v>7010</v>
      </c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</row>
    <row r="12" spans="1:17">
      <c r="A12" s="14" t="s">
        <v>25</v>
      </c>
      <c r="B12" s="17">
        <f>B11+B10</f>
        <v>7010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</row>
    <row r="13" spans="1:17">
      <c r="A13" s="18" t="s">
        <v>26</v>
      </c>
      <c r="B13" s="19">
        <f>B9+B12</f>
        <v>10000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</row>
    <row r="14" spans="1:17">
      <c r="A14" s="14" t="s">
        <v>27</v>
      </c>
      <c r="B14" s="17">
        <v>10000</v>
      </c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</row>
    <row r="15" spans="1:17">
      <c r="A15" s="14" t="s">
        <v>28</v>
      </c>
      <c r="B15" s="17">
        <v>0</v>
      </c>
      <c r="C15" s="106"/>
      <c r="D15" s="99" t="s">
        <v>183</v>
      </c>
      <c r="E15" s="126">
        <v>0</v>
      </c>
      <c r="F15" s="126">
        <v>0</v>
      </c>
      <c r="G15" s="126">
        <v>0.08</v>
      </c>
      <c r="H15" s="126">
        <v>0.09</v>
      </c>
      <c r="I15" s="126">
        <v>9.5000000000000001E-2</v>
      </c>
      <c r="J15" s="126">
        <v>9.7500000000000003E-2</v>
      </c>
      <c r="K15" s="126">
        <v>0.1</v>
      </c>
      <c r="L15" s="126">
        <v>0.10249999999999999</v>
      </c>
      <c r="M15" s="126">
        <v>0.105</v>
      </c>
      <c r="N15" s="126">
        <v>0.1075</v>
      </c>
      <c r="O15" s="126">
        <v>0.11</v>
      </c>
      <c r="P15" s="126">
        <v>0.1125</v>
      </c>
      <c r="Q15" s="126">
        <f>SUM(E15:P15)</f>
        <v>1</v>
      </c>
    </row>
    <row r="16" spans="1:17">
      <c r="A16" s="18" t="s">
        <v>29</v>
      </c>
      <c r="B16" s="19">
        <f>B14+B15</f>
        <v>10000</v>
      </c>
      <c r="C16" s="82"/>
      <c r="D16" s="111"/>
      <c r="E16" s="126">
        <v>7.0000000000000007E-2</v>
      </c>
      <c r="F16" s="126">
        <v>7.2499999999999995E-2</v>
      </c>
      <c r="G16" s="126">
        <v>7.4999999999999997E-2</v>
      </c>
      <c r="H16" s="126">
        <v>7.4999999999999997E-2</v>
      </c>
      <c r="I16" s="126">
        <v>7.7499999999999999E-2</v>
      </c>
      <c r="J16" s="126">
        <v>0.08</v>
      </c>
      <c r="K16" s="126">
        <v>8.5000000000000006E-2</v>
      </c>
      <c r="L16" s="126">
        <v>8.7499999999999994E-2</v>
      </c>
      <c r="M16" s="126">
        <v>0.09</v>
      </c>
      <c r="N16" s="126">
        <v>9.2499999999999999E-2</v>
      </c>
      <c r="O16" s="126">
        <v>9.5000000000000001E-2</v>
      </c>
      <c r="P16" s="126">
        <v>0.1</v>
      </c>
      <c r="Q16" s="126">
        <f>SUM(E16:P16)</f>
        <v>1</v>
      </c>
    </row>
    <row r="17" spans="1:21" ht="24.9" customHeight="1"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</row>
    <row r="18" spans="1:21" ht="15" customHeight="1">
      <c r="A18" s="13" t="s">
        <v>30</v>
      </c>
      <c r="O18" s="106"/>
      <c r="P18" s="106"/>
    </row>
    <row r="19" spans="1:21">
      <c r="A19" s="12"/>
      <c r="B19" s="134" t="s">
        <v>16</v>
      </c>
      <c r="C19" s="134"/>
      <c r="D19" s="134"/>
      <c r="E19" s="134"/>
      <c r="F19" s="134"/>
      <c r="G19" s="134"/>
      <c r="H19" s="134"/>
      <c r="I19" s="134"/>
      <c r="J19" s="134"/>
      <c r="K19" s="134"/>
      <c r="L19" s="134"/>
      <c r="M19" s="134"/>
      <c r="N19" s="134"/>
      <c r="O19" s="106"/>
      <c r="P19" s="106"/>
    </row>
    <row r="20" spans="1:21">
      <c r="A20" s="65"/>
      <c r="B20" s="66" t="s">
        <v>4</v>
      </c>
      <c r="C20" s="66" t="s">
        <v>5</v>
      </c>
      <c r="D20" s="66" t="s">
        <v>6</v>
      </c>
      <c r="E20" s="66" t="s">
        <v>7</v>
      </c>
      <c r="F20" s="66" t="s">
        <v>8</v>
      </c>
      <c r="G20" s="66" t="s">
        <v>9</v>
      </c>
      <c r="H20" s="66" t="s">
        <v>10</v>
      </c>
      <c r="I20" s="66" t="s">
        <v>11</v>
      </c>
      <c r="J20" s="66" t="s">
        <v>12</v>
      </c>
      <c r="K20" s="66" t="s">
        <v>13</v>
      </c>
      <c r="L20" s="66" t="s">
        <v>14</v>
      </c>
      <c r="M20" s="66" t="s">
        <v>15</v>
      </c>
      <c r="N20" s="73" t="s">
        <v>58</v>
      </c>
      <c r="O20" s="110" t="s">
        <v>17</v>
      </c>
      <c r="P20" s="75" t="s">
        <v>18</v>
      </c>
      <c r="Q20" s="106"/>
    </row>
    <row r="21" spans="1:21" ht="14.25" hidden="1" customHeight="1">
      <c r="A21" s="61" t="s">
        <v>207</v>
      </c>
      <c r="B21" s="51">
        <f>Umsatzherleitung!C14</f>
        <v>0</v>
      </c>
      <c r="C21" s="51">
        <f>Umsatzherleitung!D14</f>
        <v>0</v>
      </c>
      <c r="D21" s="51">
        <f>Umsatzherleitung!E14</f>
        <v>0</v>
      </c>
      <c r="E21" s="51">
        <f>Umsatzherleitung!F14</f>
        <v>0</v>
      </c>
      <c r="F21" s="51">
        <f>Umsatzherleitung!G14</f>
        <v>0</v>
      </c>
      <c r="G21" s="51">
        <f>Umsatzherleitung!H14</f>
        <v>0</v>
      </c>
      <c r="H21" s="51">
        <f>Umsatzherleitung!I14</f>
        <v>0</v>
      </c>
      <c r="I21" s="51">
        <f>Umsatzherleitung!J14</f>
        <v>0</v>
      </c>
      <c r="J21" s="51">
        <f>Umsatzherleitung!K14</f>
        <v>0</v>
      </c>
      <c r="K21" s="51">
        <f>Umsatzherleitung!L14</f>
        <v>0</v>
      </c>
      <c r="L21" s="51">
        <f>Umsatzherleitung!M14</f>
        <v>0</v>
      </c>
      <c r="M21" s="51">
        <f>Umsatzherleitung!N14</f>
        <v>0</v>
      </c>
      <c r="N21" s="51">
        <f>Umsatzherleitung!O14</f>
        <v>0</v>
      </c>
      <c r="O21" s="131">
        <f>N27</f>
        <v>0</v>
      </c>
      <c r="P21" s="111">
        <f>N33</f>
        <v>0</v>
      </c>
      <c r="Q21" s="106"/>
    </row>
    <row r="22" spans="1:21">
      <c r="A22" s="61" t="s">
        <v>208</v>
      </c>
      <c r="B22" s="51">
        <f>Umsatzherleitung!C136</f>
        <v>0</v>
      </c>
      <c r="C22" s="51">
        <f>Umsatzherleitung!D136</f>
        <v>0</v>
      </c>
      <c r="D22" s="51">
        <f>Umsatzherleitung!E136</f>
        <v>5760</v>
      </c>
      <c r="E22" s="51">
        <f>Umsatzherleitung!F136</f>
        <v>8370</v>
      </c>
      <c r="F22" s="51">
        <f>Umsatzherleitung!G136</f>
        <v>9110</v>
      </c>
      <c r="G22" s="51">
        <f>Umsatzherleitung!H136</f>
        <v>9240</v>
      </c>
      <c r="H22" s="51">
        <f>Umsatzherleitung!I136</f>
        <v>9470</v>
      </c>
      <c r="I22" s="51">
        <f>Umsatzherleitung!J136</f>
        <v>9600</v>
      </c>
      <c r="J22" s="51">
        <f>Umsatzherleitung!K136</f>
        <v>9730</v>
      </c>
      <c r="K22" s="51">
        <f>Umsatzherleitung!L136</f>
        <v>9860</v>
      </c>
      <c r="L22" s="51">
        <f>Umsatzherleitung!M136</f>
        <v>10070</v>
      </c>
      <c r="M22" s="51">
        <f>Umsatzherleitung!N136</f>
        <v>10200</v>
      </c>
      <c r="N22" s="51">
        <f>Umsatzherleitung!O136</f>
        <v>91410</v>
      </c>
      <c r="O22" s="131">
        <f>N28</f>
        <v>157227</v>
      </c>
      <c r="P22" s="111">
        <f>N34</f>
        <v>226116</v>
      </c>
      <c r="Q22" s="106"/>
    </row>
    <row r="23" spans="1:21">
      <c r="A23" s="61" t="s">
        <v>31</v>
      </c>
      <c r="B23" s="51">
        <f>SUM(B21:B22)</f>
        <v>0</v>
      </c>
      <c r="C23" s="51">
        <f t="shared" ref="C23:P23" si="0">SUM(C21:C22)</f>
        <v>0</v>
      </c>
      <c r="D23" s="51">
        <f t="shared" si="0"/>
        <v>5760</v>
      </c>
      <c r="E23" s="51">
        <f t="shared" si="0"/>
        <v>8370</v>
      </c>
      <c r="F23" s="51">
        <f t="shared" si="0"/>
        <v>9110</v>
      </c>
      <c r="G23" s="51">
        <f t="shared" si="0"/>
        <v>9240</v>
      </c>
      <c r="H23" s="51">
        <f t="shared" si="0"/>
        <v>9470</v>
      </c>
      <c r="I23" s="51">
        <f t="shared" si="0"/>
        <v>9600</v>
      </c>
      <c r="J23" s="51">
        <f t="shared" si="0"/>
        <v>9730</v>
      </c>
      <c r="K23" s="51">
        <f t="shared" si="0"/>
        <v>9860</v>
      </c>
      <c r="L23" s="51">
        <f t="shared" si="0"/>
        <v>10070</v>
      </c>
      <c r="M23" s="51">
        <f t="shared" si="0"/>
        <v>10200</v>
      </c>
      <c r="N23" s="74">
        <f t="shared" si="0"/>
        <v>91410</v>
      </c>
      <c r="O23" s="131">
        <f t="shared" si="0"/>
        <v>157227</v>
      </c>
      <c r="P23" s="111">
        <f t="shared" si="0"/>
        <v>226116</v>
      </c>
      <c r="Q23" s="106"/>
      <c r="S23" s="56">
        <f>N216</f>
        <v>56562.546098034007</v>
      </c>
      <c r="T23" s="56">
        <f>O216</f>
        <v>88744.896955490171</v>
      </c>
      <c r="U23" s="56">
        <f>P216</f>
        <v>109587.61951526761</v>
      </c>
    </row>
    <row r="24" spans="1:21">
      <c r="A24" s="71"/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82"/>
      <c r="P24" s="82"/>
      <c r="Q24" s="106"/>
      <c r="S24" s="56"/>
      <c r="T24" s="56"/>
      <c r="U24" s="56"/>
    </row>
    <row r="25" spans="1:21">
      <c r="A25" s="12"/>
      <c r="B25" s="134" t="s">
        <v>17</v>
      </c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11"/>
      <c r="P25" s="111"/>
      <c r="S25" s="56"/>
      <c r="T25" s="56"/>
      <c r="U25" s="56"/>
    </row>
    <row r="26" spans="1:21">
      <c r="A26" s="65"/>
      <c r="B26" s="66" t="s">
        <v>4</v>
      </c>
      <c r="C26" s="66" t="s">
        <v>5</v>
      </c>
      <c r="D26" s="66" t="s">
        <v>6</v>
      </c>
      <c r="E26" s="66" t="s">
        <v>7</v>
      </c>
      <c r="F26" s="66" t="s">
        <v>8</v>
      </c>
      <c r="G26" s="66" t="s">
        <v>9</v>
      </c>
      <c r="H26" s="66" t="s">
        <v>10</v>
      </c>
      <c r="I26" s="66" t="s">
        <v>11</v>
      </c>
      <c r="J26" s="66" t="s">
        <v>12</v>
      </c>
      <c r="K26" s="66" t="s">
        <v>13</v>
      </c>
      <c r="L26" s="66" t="s">
        <v>14</v>
      </c>
      <c r="M26" s="66" t="s">
        <v>15</v>
      </c>
      <c r="N26" s="67" t="s">
        <v>58</v>
      </c>
      <c r="O26" s="111"/>
      <c r="P26" s="111"/>
      <c r="S26" s="56"/>
      <c r="T26" s="56"/>
      <c r="U26" s="56"/>
    </row>
    <row r="27" spans="1:21" hidden="1">
      <c r="A27" s="61" t="s">
        <v>207</v>
      </c>
      <c r="B27" s="51">
        <f>Umsatzherleitung!C25</f>
        <v>0</v>
      </c>
      <c r="C27" s="51">
        <f>Umsatzherleitung!D25</f>
        <v>0</v>
      </c>
      <c r="D27" s="51">
        <f>Umsatzherleitung!E25</f>
        <v>0</v>
      </c>
      <c r="E27" s="51">
        <f>Umsatzherleitung!F25</f>
        <v>0</v>
      </c>
      <c r="F27" s="51">
        <f>Umsatzherleitung!G25</f>
        <v>0</v>
      </c>
      <c r="G27" s="51">
        <f>Umsatzherleitung!H25</f>
        <v>0</v>
      </c>
      <c r="H27" s="51">
        <f>Umsatzherleitung!I25</f>
        <v>0</v>
      </c>
      <c r="I27" s="51">
        <f>Umsatzherleitung!J25</f>
        <v>0</v>
      </c>
      <c r="J27" s="51">
        <f>Umsatzherleitung!K25</f>
        <v>0</v>
      </c>
      <c r="K27" s="51">
        <f>Umsatzherleitung!L25</f>
        <v>0</v>
      </c>
      <c r="L27" s="51">
        <f>Umsatzherleitung!M25</f>
        <v>0</v>
      </c>
      <c r="M27" s="51">
        <f>Umsatzherleitung!N25</f>
        <v>0</v>
      </c>
      <c r="N27" s="51">
        <f>Umsatzherleitung!O25</f>
        <v>0</v>
      </c>
      <c r="O27" s="111"/>
      <c r="P27" s="111"/>
      <c r="S27" s="126" t="e">
        <f>O21/N21-1</f>
        <v>#DIV/0!</v>
      </c>
      <c r="T27" s="126" t="e">
        <f>P21/O21-1</f>
        <v>#DIV/0!</v>
      </c>
      <c r="U27" s="56"/>
    </row>
    <row r="28" spans="1:21">
      <c r="A28" s="61" t="s">
        <v>208</v>
      </c>
      <c r="B28" s="51">
        <f>Umsatzherleitung!C148</f>
        <v>9943.5</v>
      </c>
      <c r="C28" s="51">
        <f>Umsatzherleitung!D148</f>
        <v>10143</v>
      </c>
      <c r="D28" s="51">
        <f>Umsatzherleitung!E148</f>
        <v>10353</v>
      </c>
      <c r="E28" s="51">
        <f>Umsatzherleitung!F148</f>
        <v>10353</v>
      </c>
      <c r="F28" s="51">
        <f>Umsatzherleitung!G148</f>
        <v>10573.5</v>
      </c>
      <c r="G28" s="51">
        <f>Umsatzherleitung!H148</f>
        <v>10783.5</v>
      </c>
      <c r="H28" s="51">
        <f>Umsatzherleitung!I148</f>
        <v>14889</v>
      </c>
      <c r="I28" s="51">
        <f>Umsatzherleitung!J148</f>
        <v>15246</v>
      </c>
      <c r="J28" s="51">
        <f>Umsatzherleitung!K148</f>
        <v>15802.5</v>
      </c>
      <c r="K28" s="51">
        <f>Umsatzherleitung!L148</f>
        <v>16096.5</v>
      </c>
      <c r="L28" s="51">
        <f>Umsatzherleitung!M148</f>
        <v>16233</v>
      </c>
      <c r="M28" s="51">
        <f>Umsatzherleitung!N148</f>
        <v>16810.5</v>
      </c>
      <c r="N28" s="51">
        <f>Umsatzherleitung!O148</f>
        <v>157227</v>
      </c>
      <c r="O28" s="111"/>
      <c r="P28" s="111"/>
      <c r="S28" s="126">
        <f>O22/N22-1</f>
        <v>0.7200196914998358</v>
      </c>
      <c r="T28" s="126">
        <f>P22/O22-1</f>
        <v>0.438149936079681</v>
      </c>
      <c r="U28" s="56"/>
    </row>
    <row r="29" spans="1:21">
      <c r="A29" s="61" t="s">
        <v>31</v>
      </c>
      <c r="B29" s="51">
        <f t="shared" ref="B29:N29" si="1">SUM(B27:B28)</f>
        <v>9943.5</v>
      </c>
      <c r="C29" s="51">
        <f t="shared" si="1"/>
        <v>10143</v>
      </c>
      <c r="D29" s="51">
        <f t="shared" si="1"/>
        <v>10353</v>
      </c>
      <c r="E29" s="51">
        <f t="shared" si="1"/>
        <v>10353</v>
      </c>
      <c r="F29" s="51">
        <f t="shared" si="1"/>
        <v>10573.5</v>
      </c>
      <c r="G29" s="51">
        <f t="shared" si="1"/>
        <v>10783.5</v>
      </c>
      <c r="H29" s="51">
        <f t="shared" si="1"/>
        <v>14889</v>
      </c>
      <c r="I29" s="51">
        <f t="shared" si="1"/>
        <v>15246</v>
      </c>
      <c r="J29" s="51">
        <f t="shared" si="1"/>
        <v>15802.5</v>
      </c>
      <c r="K29" s="51">
        <f t="shared" si="1"/>
        <v>16096.5</v>
      </c>
      <c r="L29" s="51">
        <f t="shared" si="1"/>
        <v>16233</v>
      </c>
      <c r="M29" s="51">
        <f t="shared" si="1"/>
        <v>16810.5</v>
      </c>
      <c r="N29" s="51">
        <f t="shared" si="1"/>
        <v>157227</v>
      </c>
      <c r="O29" s="111"/>
      <c r="P29" s="111"/>
      <c r="S29" s="56"/>
      <c r="T29" s="56"/>
      <c r="U29" s="56"/>
    </row>
    <row r="30" spans="1:21">
      <c r="A30" s="71"/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111"/>
      <c r="P30" s="111"/>
      <c r="S30" s="56"/>
      <c r="T30" s="56"/>
      <c r="U30" s="56"/>
    </row>
    <row r="31" spans="1:21">
      <c r="A31" s="12"/>
      <c r="B31" s="134" t="s">
        <v>18</v>
      </c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111"/>
      <c r="P31" s="111"/>
      <c r="S31" s="56"/>
      <c r="T31" s="56"/>
      <c r="U31" s="56"/>
    </row>
    <row r="32" spans="1:21">
      <c r="A32" s="65"/>
      <c r="B32" s="66" t="s">
        <v>4</v>
      </c>
      <c r="C32" s="66" t="s">
        <v>5</v>
      </c>
      <c r="D32" s="66" t="s">
        <v>6</v>
      </c>
      <c r="E32" s="66" t="s">
        <v>7</v>
      </c>
      <c r="F32" s="66" t="s">
        <v>8</v>
      </c>
      <c r="G32" s="66" t="s">
        <v>9</v>
      </c>
      <c r="H32" s="66" t="s">
        <v>10</v>
      </c>
      <c r="I32" s="66" t="s">
        <v>11</v>
      </c>
      <c r="J32" s="66" t="s">
        <v>12</v>
      </c>
      <c r="K32" s="66" t="s">
        <v>13</v>
      </c>
      <c r="L32" s="66" t="s">
        <v>14</v>
      </c>
      <c r="M32" s="66" t="s">
        <v>15</v>
      </c>
      <c r="N32" s="67" t="s">
        <v>58</v>
      </c>
      <c r="O32" s="111"/>
      <c r="P32" s="111"/>
      <c r="S32" s="56"/>
      <c r="T32" s="56"/>
      <c r="U32" s="56"/>
    </row>
    <row r="33" spans="1:21" hidden="1">
      <c r="A33" s="61" t="s">
        <v>207</v>
      </c>
      <c r="B33" s="51">
        <f>Umsatzherleitung!C36</f>
        <v>0</v>
      </c>
      <c r="C33" s="51">
        <f>Umsatzherleitung!D36</f>
        <v>0</v>
      </c>
      <c r="D33" s="51">
        <f>Umsatzherleitung!E36</f>
        <v>0</v>
      </c>
      <c r="E33" s="51">
        <f>Umsatzherleitung!F36</f>
        <v>0</v>
      </c>
      <c r="F33" s="51">
        <f>Umsatzherleitung!G36</f>
        <v>0</v>
      </c>
      <c r="G33" s="51">
        <f>Umsatzherleitung!H36</f>
        <v>0</v>
      </c>
      <c r="H33" s="51">
        <f>Umsatzherleitung!I36</f>
        <v>0</v>
      </c>
      <c r="I33" s="51">
        <f>Umsatzherleitung!J36</f>
        <v>0</v>
      </c>
      <c r="J33" s="51">
        <f>Umsatzherleitung!K36</f>
        <v>0</v>
      </c>
      <c r="K33" s="51">
        <f>Umsatzherleitung!L36</f>
        <v>0</v>
      </c>
      <c r="L33" s="51">
        <f>Umsatzherleitung!M36</f>
        <v>0</v>
      </c>
      <c r="M33" s="51">
        <f>Umsatzherleitung!N36</f>
        <v>0</v>
      </c>
      <c r="N33" s="51">
        <f>Umsatzherleitung!O36</f>
        <v>0</v>
      </c>
      <c r="O33" s="111"/>
      <c r="P33" s="112"/>
      <c r="S33" s="56"/>
      <c r="T33" s="56"/>
      <c r="U33" s="56"/>
    </row>
    <row r="34" spans="1:21">
      <c r="A34" s="61" t="s">
        <v>208</v>
      </c>
      <c r="B34" s="51">
        <f>Umsatzherleitung!C160</f>
        <v>16929</v>
      </c>
      <c r="C34" s="51">
        <f>Umsatzherleitung!D160</f>
        <v>17149</v>
      </c>
      <c r="D34" s="51">
        <f>Umsatzherleitung!E160</f>
        <v>17611</v>
      </c>
      <c r="E34" s="51">
        <f>Umsatzherleitung!F160</f>
        <v>17611</v>
      </c>
      <c r="F34" s="51">
        <f>Umsatzherleitung!G160</f>
        <v>17831</v>
      </c>
      <c r="G34" s="51">
        <f>Umsatzherleitung!H160</f>
        <v>18205</v>
      </c>
      <c r="H34" s="51">
        <f>Umsatzherleitung!I160</f>
        <v>18876</v>
      </c>
      <c r="I34" s="51">
        <f>Umsatzherleitung!J160</f>
        <v>19690</v>
      </c>
      <c r="J34" s="51">
        <f>Umsatzherleitung!K160</f>
        <v>19910</v>
      </c>
      <c r="K34" s="51">
        <f>Umsatzherleitung!L160</f>
        <v>20284</v>
      </c>
      <c r="L34" s="51">
        <f>Umsatzherleitung!M160</f>
        <v>20680</v>
      </c>
      <c r="M34" s="51">
        <f>Umsatzherleitung!N160</f>
        <v>21340</v>
      </c>
      <c r="N34" s="51">
        <f>Umsatzherleitung!O160</f>
        <v>226116</v>
      </c>
      <c r="O34" s="111"/>
      <c r="P34" s="111"/>
      <c r="S34" s="56"/>
      <c r="T34" s="56"/>
      <c r="U34" s="56"/>
    </row>
    <row r="35" spans="1:21">
      <c r="A35" s="61" t="s">
        <v>31</v>
      </c>
      <c r="B35" s="51">
        <f t="shared" ref="B35:N35" si="2">SUM(B33:B34)</f>
        <v>16929</v>
      </c>
      <c r="C35" s="51">
        <f t="shared" si="2"/>
        <v>17149</v>
      </c>
      <c r="D35" s="51">
        <f t="shared" si="2"/>
        <v>17611</v>
      </c>
      <c r="E35" s="51">
        <f t="shared" si="2"/>
        <v>17611</v>
      </c>
      <c r="F35" s="51">
        <f t="shared" si="2"/>
        <v>17831</v>
      </c>
      <c r="G35" s="51">
        <f t="shared" si="2"/>
        <v>18205</v>
      </c>
      <c r="H35" s="51">
        <f t="shared" si="2"/>
        <v>18876</v>
      </c>
      <c r="I35" s="51">
        <f t="shared" si="2"/>
        <v>19690</v>
      </c>
      <c r="J35" s="51">
        <f t="shared" si="2"/>
        <v>19910</v>
      </c>
      <c r="K35" s="51">
        <f t="shared" si="2"/>
        <v>20284</v>
      </c>
      <c r="L35" s="51">
        <f t="shared" si="2"/>
        <v>20680</v>
      </c>
      <c r="M35" s="51">
        <f t="shared" si="2"/>
        <v>21340</v>
      </c>
      <c r="N35" s="51">
        <f t="shared" si="2"/>
        <v>226116</v>
      </c>
      <c r="O35" s="111"/>
      <c r="P35" s="111"/>
      <c r="S35" s="56"/>
      <c r="T35" s="56"/>
      <c r="U35" s="56"/>
    </row>
    <row r="36" spans="1:21">
      <c r="A36" s="81"/>
      <c r="B36" s="82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111"/>
      <c r="P36" s="111"/>
      <c r="S36" s="56"/>
      <c r="T36" s="56"/>
      <c r="U36" s="56"/>
    </row>
    <row r="37" spans="1:21" hidden="1">
      <c r="A37" s="81" t="s">
        <v>193</v>
      </c>
      <c r="B37" s="82">
        <f>E15*$N$37</f>
        <v>0</v>
      </c>
      <c r="C37" s="82">
        <f t="shared" ref="C37:M37" si="3">F15*$N$37</f>
        <v>0</v>
      </c>
      <c r="D37" s="82">
        <f t="shared" si="3"/>
        <v>0</v>
      </c>
      <c r="E37" s="82">
        <f t="shared" si="3"/>
        <v>0</v>
      </c>
      <c r="F37" s="82">
        <f t="shared" si="3"/>
        <v>0</v>
      </c>
      <c r="G37" s="82">
        <f t="shared" si="3"/>
        <v>0</v>
      </c>
      <c r="H37" s="82">
        <f t="shared" si="3"/>
        <v>0</v>
      </c>
      <c r="I37" s="82">
        <f t="shared" si="3"/>
        <v>0</v>
      </c>
      <c r="J37" s="82">
        <f t="shared" si="3"/>
        <v>0</v>
      </c>
      <c r="K37" s="82">
        <f t="shared" si="3"/>
        <v>0</v>
      </c>
      <c r="L37" s="82">
        <f t="shared" si="3"/>
        <v>0</v>
      </c>
      <c r="M37" s="82">
        <f t="shared" si="3"/>
        <v>0</v>
      </c>
      <c r="N37" s="82">
        <v>0</v>
      </c>
      <c r="O37" s="111"/>
      <c r="P37" s="111"/>
      <c r="R37" s="99"/>
      <c r="S37" s="56"/>
      <c r="T37" s="56"/>
      <c r="U37" s="56"/>
    </row>
    <row r="38" spans="1:21" hidden="1">
      <c r="A38" s="81"/>
      <c r="B38" s="82">
        <f>E16*$N$38</f>
        <v>0</v>
      </c>
      <c r="C38" s="82">
        <f t="shared" ref="C38:M38" si="4">F16*$N$38</f>
        <v>0</v>
      </c>
      <c r="D38" s="82">
        <f t="shared" si="4"/>
        <v>0</v>
      </c>
      <c r="E38" s="82">
        <f t="shared" si="4"/>
        <v>0</v>
      </c>
      <c r="F38" s="82">
        <f t="shared" si="4"/>
        <v>0</v>
      </c>
      <c r="G38" s="82">
        <f t="shared" si="4"/>
        <v>0</v>
      </c>
      <c r="H38" s="82">
        <f t="shared" si="4"/>
        <v>0</v>
      </c>
      <c r="I38" s="82">
        <f t="shared" si="4"/>
        <v>0</v>
      </c>
      <c r="J38" s="82">
        <f t="shared" si="4"/>
        <v>0</v>
      </c>
      <c r="K38" s="82">
        <f t="shared" si="4"/>
        <v>0</v>
      </c>
      <c r="L38" s="82">
        <f t="shared" si="4"/>
        <v>0</v>
      </c>
      <c r="M38" s="82">
        <f t="shared" si="4"/>
        <v>0</v>
      </c>
      <c r="N38" s="82">
        <v>0</v>
      </c>
      <c r="O38" s="111"/>
      <c r="P38" s="111"/>
      <c r="S38" s="56"/>
      <c r="T38" s="56"/>
      <c r="U38" s="56"/>
    </row>
    <row r="39" spans="1:21" hidden="1">
      <c r="A39" s="81"/>
      <c r="B39" s="82">
        <f>E16*$N$39</f>
        <v>0</v>
      </c>
      <c r="C39" s="82">
        <f t="shared" ref="C39:M39" si="5">F16*$N$39</f>
        <v>0</v>
      </c>
      <c r="D39" s="82">
        <f t="shared" si="5"/>
        <v>0</v>
      </c>
      <c r="E39" s="82">
        <f t="shared" si="5"/>
        <v>0</v>
      </c>
      <c r="F39" s="82">
        <f t="shared" si="5"/>
        <v>0</v>
      </c>
      <c r="G39" s="82">
        <f t="shared" si="5"/>
        <v>0</v>
      </c>
      <c r="H39" s="82">
        <f t="shared" si="5"/>
        <v>0</v>
      </c>
      <c r="I39" s="82">
        <f t="shared" si="5"/>
        <v>0</v>
      </c>
      <c r="J39" s="82">
        <f t="shared" si="5"/>
        <v>0</v>
      </c>
      <c r="K39" s="82">
        <f t="shared" si="5"/>
        <v>0</v>
      </c>
      <c r="L39" s="82">
        <f t="shared" si="5"/>
        <v>0</v>
      </c>
      <c r="M39" s="82">
        <f t="shared" si="5"/>
        <v>0</v>
      </c>
      <c r="N39" s="82">
        <v>0</v>
      </c>
      <c r="O39" s="111"/>
      <c r="P39" s="111"/>
      <c r="S39" s="56"/>
      <c r="T39" s="56"/>
      <c r="U39" s="56"/>
    </row>
    <row r="40" spans="1:21" hidden="1">
      <c r="A40" s="81"/>
      <c r="B40" s="82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111"/>
      <c r="P40" s="111"/>
      <c r="S40" s="56"/>
      <c r="T40" s="56"/>
      <c r="U40" s="56"/>
    </row>
    <row r="41" spans="1:21" hidden="1">
      <c r="A41" s="81" t="s">
        <v>194</v>
      </c>
      <c r="B41" s="82">
        <f>E15*$N$41</f>
        <v>0</v>
      </c>
      <c r="C41" s="82">
        <f t="shared" ref="C41:M41" si="6">F15*$N$41</f>
        <v>0</v>
      </c>
      <c r="D41" s="82">
        <f t="shared" si="6"/>
        <v>8000</v>
      </c>
      <c r="E41" s="82">
        <f t="shared" si="6"/>
        <v>9000</v>
      </c>
      <c r="F41" s="82">
        <f t="shared" si="6"/>
        <v>9500</v>
      </c>
      <c r="G41" s="82">
        <f t="shared" si="6"/>
        <v>9750</v>
      </c>
      <c r="H41" s="82">
        <f t="shared" si="6"/>
        <v>10000</v>
      </c>
      <c r="I41" s="82">
        <f t="shared" si="6"/>
        <v>10250</v>
      </c>
      <c r="J41" s="82">
        <f t="shared" si="6"/>
        <v>10500</v>
      </c>
      <c r="K41" s="82">
        <f t="shared" si="6"/>
        <v>10750</v>
      </c>
      <c r="L41" s="82">
        <f t="shared" si="6"/>
        <v>11000</v>
      </c>
      <c r="M41" s="82">
        <f t="shared" si="6"/>
        <v>11250</v>
      </c>
      <c r="N41" s="82">
        <v>100000</v>
      </c>
      <c r="O41" s="111"/>
      <c r="P41" s="111"/>
      <c r="S41" s="56"/>
      <c r="T41" s="56"/>
      <c r="U41" s="56"/>
    </row>
    <row r="42" spans="1:21" hidden="1">
      <c r="A42" s="81"/>
      <c r="B42" s="82">
        <f>E16*$N$42</f>
        <v>10500.000000000002</v>
      </c>
      <c r="C42" s="82">
        <f t="shared" ref="C42:M42" si="7">F16*$N$42</f>
        <v>10875</v>
      </c>
      <c r="D42" s="82">
        <f t="shared" si="7"/>
        <v>11250</v>
      </c>
      <c r="E42" s="82">
        <f t="shared" si="7"/>
        <v>11250</v>
      </c>
      <c r="F42" s="82">
        <f t="shared" si="7"/>
        <v>11625</v>
      </c>
      <c r="G42" s="82">
        <f t="shared" si="7"/>
        <v>12000</v>
      </c>
      <c r="H42" s="82">
        <f t="shared" si="7"/>
        <v>12750.000000000002</v>
      </c>
      <c r="I42" s="82">
        <f t="shared" si="7"/>
        <v>13125</v>
      </c>
      <c r="J42" s="82">
        <f t="shared" si="7"/>
        <v>13500</v>
      </c>
      <c r="K42" s="82">
        <f t="shared" si="7"/>
        <v>13875</v>
      </c>
      <c r="L42" s="82">
        <f t="shared" si="7"/>
        <v>14250</v>
      </c>
      <c r="M42" s="82">
        <f t="shared" si="7"/>
        <v>15000</v>
      </c>
      <c r="N42" s="82">
        <v>150000</v>
      </c>
      <c r="O42" s="111"/>
      <c r="P42" s="111"/>
      <c r="S42" s="56"/>
      <c r="T42" s="56"/>
      <c r="U42" s="56"/>
    </row>
    <row r="43" spans="1:21" hidden="1">
      <c r="A43" s="81"/>
      <c r="B43" s="82">
        <f>E16*$N$43</f>
        <v>14700.000000000002</v>
      </c>
      <c r="C43" s="82">
        <f t="shared" ref="C43:M43" si="8">F16*$N$43</f>
        <v>15224.999999999998</v>
      </c>
      <c r="D43" s="82">
        <f t="shared" si="8"/>
        <v>15750</v>
      </c>
      <c r="E43" s="82">
        <f t="shared" si="8"/>
        <v>15750</v>
      </c>
      <c r="F43" s="82">
        <f t="shared" si="8"/>
        <v>16275</v>
      </c>
      <c r="G43" s="82">
        <f t="shared" si="8"/>
        <v>16800</v>
      </c>
      <c r="H43" s="82">
        <f t="shared" si="8"/>
        <v>17850</v>
      </c>
      <c r="I43" s="82">
        <f t="shared" si="8"/>
        <v>18375</v>
      </c>
      <c r="J43" s="82">
        <f t="shared" si="8"/>
        <v>18900</v>
      </c>
      <c r="K43" s="82">
        <f t="shared" si="8"/>
        <v>19425</v>
      </c>
      <c r="L43" s="82">
        <f t="shared" si="8"/>
        <v>19950</v>
      </c>
      <c r="M43" s="82">
        <f t="shared" si="8"/>
        <v>21000</v>
      </c>
      <c r="N43" s="82">
        <v>210000</v>
      </c>
      <c r="O43" s="111"/>
      <c r="P43" s="111"/>
      <c r="S43" s="56"/>
      <c r="T43" s="56"/>
      <c r="U43" s="56"/>
    </row>
    <row r="44" spans="1:21" hidden="1">
      <c r="A44" s="81"/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111"/>
      <c r="P44" s="111"/>
      <c r="S44" s="56"/>
      <c r="T44" s="56"/>
      <c r="U44" s="56"/>
    </row>
    <row r="45" spans="1:21" hidden="1">
      <c r="A45" s="81" t="s">
        <v>195</v>
      </c>
      <c r="B45" s="82">
        <f>B37+B41</f>
        <v>0</v>
      </c>
      <c r="C45" s="82">
        <f t="shared" ref="C45:N45" si="9">C37+C41</f>
        <v>0</v>
      </c>
      <c r="D45" s="82">
        <f t="shared" si="9"/>
        <v>8000</v>
      </c>
      <c r="E45" s="82">
        <f t="shared" si="9"/>
        <v>9000</v>
      </c>
      <c r="F45" s="82">
        <f t="shared" si="9"/>
        <v>9500</v>
      </c>
      <c r="G45" s="82">
        <f t="shared" si="9"/>
        <v>9750</v>
      </c>
      <c r="H45" s="82">
        <f t="shared" si="9"/>
        <v>10000</v>
      </c>
      <c r="I45" s="82">
        <f t="shared" si="9"/>
        <v>10250</v>
      </c>
      <c r="J45" s="82">
        <f t="shared" si="9"/>
        <v>10500</v>
      </c>
      <c r="K45" s="82">
        <f t="shared" si="9"/>
        <v>10750</v>
      </c>
      <c r="L45" s="82">
        <f t="shared" si="9"/>
        <v>11000</v>
      </c>
      <c r="M45" s="82">
        <f t="shared" si="9"/>
        <v>11250</v>
      </c>
      <c r="N45" s="82">
        <f t="shared" si="9"/>
        <v>100000</v>
      </c>
      <c r="O45" s="111"/>
      <c r="P45" s="111"/>
      <c r="S45" s="56"/>
      <c r="T45" s="56"/>
      <c r="U45" s="56"/>
    </row>
    <row r="46" spans="1:21" hidden="1">
      <c r="A46" s="81"/>
      <c r="B46" s="82">
        <f t="shared" ref="B46:N46" si="10">B38+B42</f>
        <v>10500.000000000002</v>
      </c>
      <c r="C46" s="82">
        <f t="shared" si="10"/>
        <v>10875</v>
      </c>
      <c r="D46" s="82">
        <f t="shared" si="10"/>
        <v>11250</v>
      </c>
      <c r="E46" s="82">
        <f t="shared" si="10"/>
        <v>11250</v>
      </c>
      <c r="F46" s="82">
        <f t="shared" si="10"/>
        <v>11625</v>
      </c>
      <c r="G46" s="82">
        <f t="shared" si="10"/>
        <v>12000</v>
      </c>
      <c r="H46" s="82">
        <f t="shared" si="10"/>
        <v>12750.000000000002</v>
      </c>
      <c r="I46" s="82">
        <f t="shared" si="10"/>
        <v>13125</v>
      </c>
      <c r="J46" s="82">
        <f t="shared" si="10"/>
        <v>13500</v>
      </c>
      <c r="K46" s="82">
        <f t="shared" si="10"/>
        <v>13875</v>
      </c>
      <c r="L46" s="82">
        <f t="shared" si="10"/>
        <v>14250</v>
      </c>
      <c r="M46" s="82">
        <f t="shared" si="10"/>
        <v>15000</v>
      </c>
      <c r="N46" s="82">
        <f t="shared" si="10"/>
        <v>150000</v>
      </c>
      <c r="O46" s="111"/>
      <c r="P46" s="111"/>
      <c r="S46" s="56"/>
      <c r="T46" s="56"/>
      <c r="U46" s="56"/>
    </row>
    <row r="47" spans="1:21" hidden="1">
      <c r="A47" s="81"/>
      <c r="B47" s="82">
        <f t="shared" ref="B47:N47" si="11">B39+B43</f>
        <v>14700.000000000002</v>
      </c>
      <c r="C47" s="82">
        <f t="shared" si="11"/>
        <v>15224.999999999998</v>
      </c>
      <c r="D47" s="82">
        <f t="shared" si="11"/>
        <v>15750</v>
      </c>
      <c r="E47" s="82">
        <f t="shared" si="11"/>
        <v>15750</v>
      </c>
      <c r="F47" s="82">
        <f t="shared" si="11"/>
        <v>16275</v>
      </c>
      <c r="G47" s="82">
        <f t="shared" si="11"/>
        <v>16800</v>
      </c>
      <c r="H47" s="82">
        <f t="shared" si="11"/>
        <v>17850</v>
      </c>
      <c r="I47" s="82">
        <f t="shared" si="11"/>
        <v>18375</v>
      </c>
      <c r="J47" s="82">
        <f t="shared" si="11"/>
        <v>18900</v>
      </c>
      <c r="K47" s="82">
        <f t="shared" si="11"/>
        <v>19425</v>
      </c>
      <c r="L47" s="82">
        <f t="shared" si="11"/>
        <v>19950</v>
      </c>
      <c r="M47" s="82">
        <f t="shared" si="11"/>
        <v>21000</v>
      </c>
      <c r="N47" s="82">
        <f t="shared" si="11"/>
        <v>210000</v>
      </c>
      <c r="O47" s="111"/>
      <c r="P47" s="111"/>
      <c r="S47" s="56"/>
      <c r="T47" s="56"/>
      <c r="U47" s="56"/>
    </row>
    <row r="48" spans="1:21" ht="15" hidden="1" customHeight="1">
      <c r="A48" s="65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99"/>
      <c r="P48" s="99"/>
    </row>
    <row r="49" spans="1:21" ht="31.2" hidden="1">
      <c r="A49" s="13" t="s">
        <v>210</v>
      </c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99"/>
      <c r="P49" s="99"/>
      <c r="Q49" s="106"/>
    </row>
    <row r="50" spans="1:21" ht="15.6" hidden="1">
      <c r="A50" s="13"/>
      <c r="B50" s="134" t="s">
        <v>16</v>
      </c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99"/>
      <c r="P50" s="99"/>
      <c r="Q50" s="106"/>
    </row>
    <row r="51" spans="1:21" hidden="1">
      <c r="A51" s="65"/>
      <c r="B51" s="66" t="s">
        <v>4</v>
      </c>
      <c r="C51" s="66" t="s">
        <v>5</v>
      </c>
      <c r="D51" s="66" t="s">
        <v>6</v>
      </c>
      <c r="E51" s="66" t="s">
        <v>7</v>
      </c>
      <c r="F51" s="66" t="s">
        <v>8</v>
      </c>
      <c r="G51" s="66" t="s">
        <v>9</v>
      </c>
      <c r="H51" s="66" t="s">
        <v>10</v>
      </c>
      <c r="I51" s="66" t="s">
        <v>11</v>
      </c>
      <c r="J51" s="66" t="s">
        <v>12</v>
      </c>
      <c r="K51" s="66" t="s">
        <v>13</v>
      </c>
      <c r="L51" s="66" t="s">
        <v>14</v>
      </c>
      <c r="M51" s="66" t="s">
        <v>15</v>
      </c>
      <c r="N51" s="73" t="s">
        <v>58</v>
      </c>
      <c r="O51" s="110" t="s">
        <v>17</v>
      </c>
      <c r="P51" s="75" t="s">
        <v>18</v>
      </c>
      <c r="Q51" s="106"/>
      <c r="S51" s="105"/>
      <c r="T51" s="105"/>
      <c r="U51" s="105"/>
    </row>
    <row r="52" spans="1:21" ht="28.8" hidden="1">
      <c r="A52" s="61" t="s">
        <v>33</v>
      </c>
      <c r="B52" s="68">
        <f>O52</f>
        <v>0</v>
      </c>
      <c r="C52" s="68">
        <f>B52</f>
        <v>0</v>
      </c>
      <c r="D52" s="68">
        <f t="shared" ref="D52:M52" si="12">C52</f>
        <v>0</v>
      </c>
      <c r="E52" s="68">
        <f t="shared" si="12"/>
        <v>0</v>
      </c>
      <c r="F52" s="68">
        <f t="shared" si="12"/>
        <v>0</v>
      </c>
      <c r="G52" s="68">
        <f t="shared" si="12"/>
        <v>0</v>
      </c>
      <c r="H52" s="68">
        <f t="shared" si="12"/>
        <v>0</v>
      </c>
      <c r="I52" s="68">
        <f t="shared" si="12"/>
        <v>0</v>
      </c>
      <c r="J52" s="68">
        <f t="shared" si="12"/>
        <v>0</v>
      </c>
      <c r="K52" s="68">
        <f t="shared" si="12"/>
        <v>0</v>
      </c>
      <c r="L52" s="68">
        <f t="shared" si="12"/>
        <v>0</v>
      </c>
      <c r="M52" s="68">
        <f t="shared" si="12"/>
        <v>0</v>
      </c>
      <c r="N52" s="68">
        <f>AVERAGE(B52:M52)</f>
        <v>0</v>
      </c>
      <c r="P52" s="123">
        <v>0</v>
      </c>
      <c r="Q52" s="123">
        <v>0</v>
      </c>
      <c r="S52" s="111">
        <f>S23</f>
        <v>56562.546098034007</v>
      </c>
      <c r="T52" s="111">
        <f>T23</f>
        <v>88744.896955490171</v>
      </c>
      <c r="U52" s="111">
        <f>U23</f>
        <v>109587.61951526761</v>
      </c>
    </row>
    <row r="53" spans="1:21" ht="28.8" hidden="1">
      <c r="A53" s="61" t="s">
        <v>34</v>
      </c>
      <c r="B53" s="51">
        <f t="shared" ref="B53:M53" si="13">B21*B52</f>
        <v>0</v>
      </c>
      <c r="C53" s="51">
        <f t="shared" si="13"/>
        <v>0</v>
      </c>
      <c r="D53" s="51">
        <f t="shared" si="13"/>
        <v>0</v>
      </c>
      <c r="E53" s="51">
        <f t="shared" si="13"/>
        <v>0</v>
      </c>
      <c r="F53" s="51">
        <f t="shared" si="13"/>
        <v>0</v>
      </c>
      <c r="G53" s="51">
        <f t="shared" si="13"/>
        <v>0</v>
      </c>
      <c r="H53" s="51">
        <f t="shared" si="13"/>
        <v>0</v>
      </c>
      <c r="I53" s="51">
        <f t="shared" si="13"/>
        <v>0</v>
      </c>
      <c r="J53" s="51">
        <f t="shared" si="13"/>
        <v>0</v>
      </c>
      <c r="K53" s="51">
        <f t="shared" si="13"/>
        <v>0</v>
      </c>
      <c r="L53" s="51">
        <f t="shared" si="13"/>
        <v>0</v>
      </c>
      <c r="M53" s="51">
        <f t="shared" si="13"/>
        <v>0</v>
      </c>
      <c r="N53" s="74">
        <f>SUM(B53:M53)</f>
        <v>0</v>
      </c>
      <c r="O53" s="117"/>
      <c r="P53" s="82"/>
      <c r="Q53" s="106"/>
    </row>
    <row r="54" spans="1:21" hidden="1">
      <c r="A54" s="61" t="s">
        <v>35</v>
      </c>
      <c r="B54" s="68">
        <v>7.0000000000000007E-2</v>
      </c>
      <c r="C54" s="68">
        <v>7.0000000000000007E-2</v>
      </c>
      <c r="D54" s="68">
        <v>7.0000000000000007E-2</v>
      </c>
      <c r="E54" s="68">
        <v>7.0000000000000007E-2</v>
      </c>
      <c r="F54" s="68">
        <v>7.0000000000000007E-2</v>
      </c>
      <c r="G54" s="68">
        <v>7.0000000000000007E-2</v>
      </c>
      <c r="H54" s="68">
        <v>7.0000000000000007E-2</v>
      </c>
      <c r="I54" s="68">
        <v>7.0000000000000007E-2</v>
      </c>
      <c r="J54" s="68">
        <v>7.0000000000000007E-2</v>
      </c>
      <c r="K54" s="68">
        <v>7.0000000000000007E-2</v>
      </c>
      <c r="L54" s="68">
        <v>7.0000000000000007E-2</v>
      </c>
      <c r="M54" s="68">
        <v>7.0000000000000007E-2</v>
      </c>
      <c r="N54" s="94">
        <f>AVERAGE(B54:M54)</f>
        <v>7.0000000000000021E-2</v>
      </c>
      <c r="O54" s="119"/>
      <c r="P54" s="118"/>
      <c r="Q54" s="106"/>
    </row>
    <row r="55" spans="1:21" hidden="1">
      <c r="A55" s="61" t="s">
        <v>36</v>
      </c>
      <c r="B55" s="51">
        <f>B54*B53</f>
        <v>0</v>
      </c>
      <c r="C55" s="51">
        <f t="shared" ref="C55:M55" si="14">C54*C53</f>
        <v>0</v>
      </c>
      <c r="D55" s="51">
        <f t="shared" si="14"/>
        <v>0</v>
      </c>
      <c r="E55" s="51">
        <f t="shared" si="14"/>
        <v>0</v>
      </c>
      <c r="F55" s="51">
        <f t="shared" si="14"/>
        <v>0</v>
      </c>
      <c r="G55" s="51">
        <f t="shared" si="14"/>
        <v>0</v>
      </c>
      <c r="H55" s="51">
        <f t="shared" si="14"/>
        <v>0</v>
      </c>
      <c r="I55" s="51">
        <f t="shared" si="14"/>
        <v>0</v>
      </c>
      <c r="J55" s="51">
        <f t="shared" si="14"/>
        <v>0</v>
      </c>
      <c r="K55" s="51">
        <f t="shared" si="14"/>
        <v>0</v>
      </c>
      <c r="L55" s="51">
        <f t="shared" si="14"/>
        <v>0</v>
      </c>
      <c r="M55" s="51">
        <f t="shared" si="14"/>
        <v>0</v>
      </c>
      <c r="N55" s="74">
        <f>SUM(B55:M55)</f>
        <v>0</v>
      </c>
      <c r="O55" s="117"/>
      <c r="P55" s="82"/>
      <c r="Q55" s="106"/>
    </row>
    <row r="56" spans="1:21" hidden="1">
      <c r="A56" s="61" t="s">
        <v>37</v>
      </c>
      <c r="B56" s="68">
        <v>0.02</v>
      </c>
      <c r="C56" s="68">
        <v>0.02</v>
      </c>
      <c r="D56" s="68">
        <v>0.02</v>
      </c>
      <c r="E56" s="68">
        <v>0.02</v>
      </c>
      <c r="F56" s="68">
        <v>0.02</v>
      </c>
      <c r="G56" s="68">
        <v>0.02</v>
      </c>
      <c r="H56" s="68">
        <v>0.02</v>
      </c>
      <c r="I56" s="68">
        <v>0.02</v>
      </c>
      <c r="J56" s="68">
        <v>0.02</v>
      </c>
      <c r="K56" s="68">
        <v>0.02</v>
      </c>
      <c r="L56" s="68">
        <v>0.02</v>
      </c>
      <c r="M56" s="68">
        <v>0.02</v>
      </c>
      <c r="N56" s="94">
        <f>AVERAGE(B56:M56)</f>
        <v>1.9999999999999997E-2</v>
      </c>
      <c r="O56" s="119"/>
      <c r="P56" s="118"/>
      <c r="Q56" s="106"/>
    </row>
    <row r="57" spans="1:21" hidden="1">
      <c r="A57" s="61" t="s">
        <v>38</v>
      </c>
      <c r="B57" s="51">
        <v>0</v>
      </c>
      <c r="C57" s="51">
        <f>IF(C53&gt;0,C53*C56+500,0)</f>
        <v>0</v>
      </c>
      <c r="D57" s="51">
        <f t="shared" ref="D57:M57" si="15">IF(D53&gt;0,D53*D56+500,0)</f>
        <v>0</v>
      </c>
      <c r="E57" s="51">
        <f t="shared" si="15"/>
        <v>0</v>
      </c>
      <c r="F57" s="51">
        <f t="shared" si="15"/>
        <v>0</v>
      </c>
      <c r="G57" s="51">
        <f t="shared" si="15"/>
        <v>0</v>
      </c>
      <c r="H57" s="51">
        <f t="shared" si="15"/>
        <v>0</v>
      </c>
      <c r="I57" s="51">
        <f t="shared" si="15"/>
        <v>0</v>
      </c>
      <c r="J57" s="51">
        <f t="shared" si="15"/>
        <v>0</v>
      </c>
      <c r="K57" s="51">
        <f t="shared" si="15"/>
        <v>0</v>
      </c>
      <c r="L57" s="51">
        <f t="shared" si="15"/>
        <v>0</v>
      </c>
      <c r="M57" s="51">
        <f t="shared" si="15"/>
        <v>0</v>
      </c>
      <c r="N57" s="74">
        <f>SUM(B57:M57)</f>
        <v>0</v>
      </c>
      <c r="O57" s="117"/>
      <c r="P57" s="82"/>
      <c r="Q57" s="106"/>
    </row>
    <row r="58" spans="1:21" hidden="1">
      <c r="A58" s="61" t="s">
        <v>39</v>
      </c>
      <c r="B58" s="68">
        <v>2.2499999999999999E-2</v>
      </c>
      <c r="C58" s="68">
        <v>2.2499999999999999E-2</v>
      </c>
      <c r="D58" s="68">
        <v>2.2499999999999999E-2</v>
      </c>
      <c r="E58" s="68">
        <v>2.2499999999999999E-2</v>
      </c>
      <c r="F58" s="68">
        <v>2.2499999999999999E-2</v>
      </c>
      <c r="G58" s="68">
        <v>2.2499999999999999E-2</v>
      </c>
      <c r="H58" s="68">
        <v>2.2499999999999999E-2</v>
      </c>
      <c r="I58" s="68">
        <v>2.2499999999999999E-2</v>
      </c>
      <c r="J58" s="68">
        <v>2.2499999999999999E-2</v>
      </c>
      <c r="K58" s="68">
        <v>2.2499999999999999E-2</v>
      </c>
      <c r="L58" s="68">
        <v>2.2499999999999999E-2</v>
      </c>
      <c r="M58" s="68">
        <v>2.2499999999999999E-2</v>
      </c>
      <c r="N58" s="94">
        <f>AVERAGE(B58:M58)</f>
        <v>2.2499999999999996E-2</v>
      </c>
      <c r="O58" s="119"/>
      <c r="P58" s="118"/>
      <c r="Q58" s="106"/>
    </row>
    <row r="59" spans="1:21" hidden="1">
      <c r="A59" s="61" t="s">
        <v>40</v>
      </c>
      <c r="B59" s="51">
        <f>B58*B53</f>
        <v>0</v>
      </c>
      <c r="C59" s="51">
        <f>C58*C53</f>
        <v>0</v>
      </c>
      <c r="D59" s="51">
        <f t="shared" ref="D59:M59" si="16">D58*D53</f>
        <v>0</v>
      </c>
      <c r="E59" s="51">
        <f t="shared" si="16"/>
        <v>0</v>
      </c>
      <c r="F59" s="51">
        <f t="shared" si="16"/>
        <v>0</v>
      </c>
      <c r="G59" s="51">
        <f t="shared" si="16"/>
        <v>0</v>
      </c>
      <c r="H59" s="51">
        <f t="shared" si="16"/>
        <v>0</v>
      </c>
      <c r="I59" s="51">
        <f t="shared" si="16"/>
        <v>0</v>
      </c>
      <c r="J59" s="51">
        <f t="shared" si="16"/>
        <v>0</v>
      </c>
      <c r="K59" s="51">
        <f t="shared" si="16"/>
        <v>0</v>
      </c>
      <c r="L59" s="51">
        <f t="shared" si="16"/>
        <v>0</v>
      </c>
      <c r="M59" s="51">
        <f t="shared" si="16"/>
        <v>0</v>
      </c>
      <c r="N59" s="74">
        <f>SUM(B59:M59)</f>
        <v>0</v>
      </c>
      <c r="O59" s="117"/>
      <c r="P59" s="82"/>
      <c r="Q59" s="106"/>
    </row>
    <row r="60" spans="1:21" hidden="1">
      <c r="A60" s="61" t="s">
        <v>41</v>
      </c>
      <c r="B60" s="68">
        <v>2.7E-2</v>
      </c>
      <c r="C60" s="68">
        <v>2.7E-2</v>
      </c>
      <c r="D60" s="68">
        <v>2.7E-2</v>
      </c>
      <c r="E60" s="68">
        <v>2.7E-2</v>
      </c>
      <c r="F60" s="68">
        <v>2.7E-2</v>
      </c>
      <c r="G60" s="68">
        <v>2.7E-2</v>
      </c>
      <c r="H60" s="68">
        <v>2.7E-2</v>
      </c>
      <c r="I60" s="68">
        <v>2.7E-2</v>
      </c>
      <c r="J60" s="68">
        <v>2.7E-2</v>
      </c>
      <c r="K60" s="68">
        <v>2.7E-2</v>
      </c>
      <c r="L60" s="68">
        <v>2.7E-2</v>
      </c>
      <c r="M60" s="68">
        <v>2.7E-2</v>
      </c>
      <c r="N60" s="94">
        <f>AVERAGE(B60:M60)</f>
        <v>2.7000000000000007E-2</v>
      </c>
      <c r="O60" s="119"/>
      <c r="P60" s="118"/>
      <c r="Q60" s="106"/>
    </row>
    <row r="61" spans="1:21" hidden="1">
      <c r="A61" s="61" t="s">
        <v>42</v>
      </c>
      <c r="B61" s="51">
        <f>B53*B60</f>
        <v>0</v>
      </c>
      <c r="C61" s="51">
        <f>C53*C60</f>
        <v>0</v>
      </c>
      <c r="D61" s="51">
        <f t="shared" ref="D61:M61" si="17">D53*D60</f>
        <v>0</v>
      </c>
      <c r="E61" s="51">
        <f t="shared" si="17"/>
        <v>0</v>
      </c>
      <c r="F61" s="51">
        <f t="shared" si="17"/>
        <v>0</v>
      </c>
      <c r="G61" s="51">
        <f t="shared" si="17"/>
        <v>0</v>
      </c>
      <c r="H61" s="51">
        <f t="shared" si="17"/>
        <v>0</v>
      </c>
      <c r="I61" s="51">
        <f t="shared" si="17"/>
        <v>0</v>
      </c>
      <c r="J61" s="51">
        <f t="shared" si="17"/>
        <v>0</v>
      </c>
      <c r="K61" s="51">
        <f t="shared" si="17"/>
        <v>0</v>
      </c>
      <c r="L61" s="51">
        <f t="shared" si="17"/>
        <v>0</v>
      </c>
      <c r="M61" s="51">
        <f t="shared" si="17"/>
        <v>0</v>
      </c>
      <c r="N61" s="74">
        <f>SUM(B61:M61)</f>
        <v>0</v>
      </c>
      <c r="O61" s="117"/>
      <c r="P61" s="82"/>
      <c r="Q61" s="106"/>
    </row>
    <row r="62" spans="1:21" hidden="1">
      <c r="A62" s="61" t="s">
        <v>43</v>
      </c>
      <c r="B62" s="68">
        <v>0</v>
      </c>
      <c r="C62" s="68">
        <v>0</v>
      </c>
      <c r="D62" s="68">
        <v>0</v>
      </c>
      <c r="E62" s="68">
        <v>0</v>
      </c>
      <c r="F62" s="68">
        <v>0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  <c r="L62" s="68">
        <v>0</v>
      </c>
      <c r="M62" s="68">
        <v>0</v>
      </c>
      <c r="N62" s="94">
        <f>AVERAGE(B62:M62)</f>
        <v>0</v>
      </c>
      <c r="O62" s="119"/>
      <c r="P62" s="118"/>
      <c r="Q62" s="106"/>
    </row>
    <row r="63" spans="1:21" hidden="1">
      <c r="A63" s="61" t="s">
        <v>44</v>
      </c>
      <c r="B63" s="51">
        <f>B62*B53</f>
        <v>0</v>
      </c>
      <c r="C63" s="51">
        <f t="shared" ref="C63:M63" si="18">C62*C53</f>
        <v>0</v>
      </c>
      <c r="D63" s="51">
        <f t="shared" si="18"/>
        <v>0</v>
      </c>
      <c r="E63" s="51">
        <f t="shared" si="18"/>
        <v>0</v>
      </c>
      <c r="F63" s="51">
        <f t="shared" si="18"/>
        <v>0</v>
      </c>
      <c r="G63" s="51">
        <f t="shared" si="18"/>
        <v>0</v>
      </c>
      <c r="H63" s="51">
        <f t="shared" si="18"/>
        <v>0</v>
      </c>
      <c r="I63" s="51">
        <f t="shared" si="18"/>
        <v>0</v>
      </c>
      <c r="J63" s="51">
        <f t="shared" si="18"/>
        <v>0</v>
      </c>
      <c r="K63" s="51">
        <f t="shared" si="18"/>
        <v>0</v>
      </c>
      <c r="L63" s="51">
        <f t="shared" si="18"/>
        <v>0</v>
      </c>
      <c r="M63" s="51">
        <f t="shared" si="18"/>
        <v>0</v>
      </c>
      <c r="N63" s="74">
        <f>SUM(B63:M63)</f>
        <v>0</v>
      </c>
      <c r="O63" s="117"/>
      <c r="P63" s="82"/>
      <c r="Q63" s="106"/>
    </row>
    <row r="64" spans="1:21" hidden="1">
      <c r="A64" s="23" t="s">
        <v>45</v>
      </c>
      <c r="B64" s="24">
        <f>B53+B55+B57+B61+B63+B59</f>
        <v>0</v>
      </c>
      <c r="C64" s="24">
        <f t="shared" ref="C64:M64" si="19">C53+C55+C57+C61+C63+C59</f>
        <v>0</v>
      </c>
      <c r="D64" s="24">
        <f t="shared" si="19"/>
        <v>0</v>
      </c>
      <c r="E64" s="24">
        <f t="shared" si="19"/>
        <v>0</v>
      </c>
      <c r="F64" s="24">
        <f t="shared" si="19"/>
        <v>0</v>
      </c>
      <c r="G64" s="24">
        <f t="shared" si="19"/>
        <v>0</v>
      </c>
      <c r="H64" s="24">
        <f t="shared" si="19"/>
        <v>0</v>
      </c>
      <c r="I64" s="24">
        <f t="shared" si="19"/>
        <v>0</v>
      </c>
      <c r="J64" s="24">
        <f t="shared" si="19"/>
        <v>0</v>
      </c>
      <c r="K64" s="24">
        <f t="shared" si="19"/>
        <v>0</v>
      </c>
      <c r="L64" s="24">
        <f t="shared" si="19"/>
        <v>0</v>
      </c>
      <c r="M64" s="24">
        <f t="shared" si="19"/>
        <v>0</v>
      </c>
      <c r="N64" s="95">
        <f>SUM(B64:M64)</f>
        <v>0</v>
      </c>
      <c r="O64" s="120"/>
      <c r="P64" s="83"/>
      <c r="Q64" s="106"/>
    </row>
    <row r="65" spans="1:17" hidden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83"/>
      <c r="P65" s="83"/>
      <c r="Q65" s="106"/>
    </row>
    <row r="66" spans="1:17" ht="15.6" hidden="1">
      <c r="A66" s="13"/>
      <c r="B66" s="134" t="s">
        <v>17</v>
      </c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83"/>
      <c r="P66" s="83"/>
    </row>
    <row r="67" spans="1:17" hidden="1">
      <c r="A67" s="65"/>
      <c r="B67" s="96" t="s">
        <v>4</v>
      </c>
      <c r="C67" s="96" t="s">
        <v>5</v>
      </c>
      <c r="D67" s="96" t="s">
        <v>6</v>
      </c>
      <c r="E67" s="96" t="s">
        <v>7</v>
      </c>
      <c r="F67" s="96" t="s">
        <v>8</v>
      </c>
      <c r="G67" s="96" t="s">
        <v>9</v>
      </c>
      <c r="H67" s="96" t="s">
        <v>10</v>
      </c>
      <c r="I67" s="96" t="s">
        <v>11</v>
      </c>
      <c r="J67" s="96" t="s">
        <v>12</v>
      </c>
      <c r="K67" s="96" t="s">
        <v>13</v>
      </c>
      <c r="L67" s="96" t="s">
        <v>14</v>
      </c>
      <c r="M67" s="96" t="s">
        <v>15</v>
      </c>
      <c r="N67" s="67" t="s">
        <v>58</v>
      </c>
      <c r="O67" s="83"/>
      <c r="P67" s="83"/>
    </row>
    <row r="68" spans="1:17" ht="28.8" hidden="1">
      <c r="A68" s="61" t="s">
        <v>33</v>
      </c>
      <c r="B68" s="68">
        <f>P52</f>
        <v>0</v>
      </c>
      <c r="C68" s="68">
        <f t="shared" ref="C68:M68" si="20">B68</f>
        <v>0</v>
      </c>
      <c r="D68" s="68">
        <f t="shared" si="20"/>
        <v>0</v>
      </c>
      <c r="E68" s="68">
        <f t="shared" si="20"/>
        <v>0</v>
      </c>
      <c r="F68" s="68">
        <f t="shared" si="20"/>
        <v>0</v>
      </c>
      <c r="G68" s="68">
        <f t="shared" si="20"/>
        <v>0</v>
      </c>
      <c r="H68" s="68">
        <f t="shared" si="20"/>
        <v>0</v>
      </c>
      <c r="I68" s="68">
        <f t="shared" si="20"/>
        <v>0</v>
      </c>
      <c r="J68" s="68">
        <f t="shared" si="20"/>
        <v>0</v>
      </c>
      <c r="K68" s="68">
        <f t="shared" si="20"/>
        <v>0</v>
      </c>
      <c r="L68" s="68">
        <f t="shared" si="20"/>
        <v>0</v>
      </c>
      <c r="M68" s="68">
        <f t="shared" si="20"/>
        <v>0</v>
      </c>
      <c r="N68" s="68">
        <f>AVERAGE(B68:M68)</f>
        <v>0</v>
      </c>
      <c r="O68" s="83"/>
      <c r="P68" s="83"/>
    </row>
    <row r="69" spans="1:17" ht="28.8" hidden="1">
      <c r="A69" s="61" t="s">
        <v>34</v>
      </c>
      <c r="B69" s="51">
        <f t="shared" ref="B69:M69" si="21">B27*B68</f>
        <v>0</v>
      </c>
      <c r="C69" s="51">
        <f t="shared" si="21"/>
        <v>0</v>
      </c>
      <c r="D69" s="51">
        <f t="shared" si="21"/>
        <v>0</v>
      </c>
      <c r="E69" s="51">
        <f t="shared" si="21"/>
        <v>0</v>
      </c>
      <c r="F69" s="51">
        <f t="shared" si="21"/>
        <v>0</v>
      </c>
      <c r="G69" s="51">
        <f t="shared" si="21"/>
        <v>0</v>
      </c>
      <c r="H69" s="51">
        <f t="shared" si="21"/>
        <v>0</v>
      </c>
      <c r="I69" s="51">
        <f t="shared" si="21"/>
        <v>0</v>
      </c>
      <c r="J69" s="51">
        <f t="shared" si="21"/>
        <v>0</v>
      </c>
      <c r="K69" s="51">
        <f t="shared" si="21"/>
        <v>0</v>
      </c>
      <c r="L69" s="51">
        <f t="shared" si="21"/>
        <v>0</v>
      </c>
      <c r="M69" s="51">
        <f t="shared" si="21"/>
        <v>0</v>
      </c>
      <c r="N69" s="51">
        <f>SUM(B69:M69)</f>
        <v>0</v>
      </c>
      <c r="O69" s="83"/>
      <c r="P69" s="83"/>
    </row>
    <row r="70" spans="1:17" hidden="1">
      <c r="A70" s="61" t="s">
        <v>35</v>
      </c>
      <c r="B70" s="68">
        <v>7.0000000000000007E-2</v>
      </c>
      <c r="C70" s="68">
        <v>7.0000000000000007E-2</v>
      </c>
      <c r="D70" s="68">
        <v>7.0000000000000007E-2</v>
      </c>
      <c r="E70" s="68">
        <v>7.0000000000000007E-2</v>
      </c>
      <c r="F70" s="68">
        <v>7.0000000000000007E-2</v>
      </c>
      <c r="G70" s="68">
        <v>7.0000000000000007E-2</v>
      </c>
      <c r="H70" s="68">
        <v>7.0000000000000007E-2</v>
      </c>
      <c r="I70" s="68">
        <v>7.0000000000000007E-2</v>
      </c>
      <c r="J70" s="68">
        <v>7.0000000000000007E-2</v>
      </c>
      <c r="K70" s="68">
        <v>7.0000000000000007E-2</v>
      </c>
      <c r="L70" s="68">
        <v>7.0000000000000007E-2</v>
      </c>
      <c r="M70" s="68">
        <v>7.0000000000000007E-2</v>
      </c>
      <c r="N70" s="68">
        <f>AVERAGE(B70:M70)</f>
        <v>7.0000000000000021E-2</v>
      </c>
      <c r="O70" s="83"/>
      <c r="P70" s="83"/>
    </row>
    <row r="71" spans="1:17" hidden="1">
      <c r="A71" s="61" t="s">
        <v>36</v>
      </c>
      <c r="B71" s="51">
        <f>B70*B69</f>
        <v>0</v>
      </c>
      <c r="C71" s="51">
        <f t="shared" ref="C71:M71" si="22">C70*C69</f>
        <v>0</v>
      </c>
      <c r="D71" s="51">
        <f t="shared" si="22"/>
        <v>0</v>
      </c>
      <c r="E71" s="51">
        <f t="shared" si="22"/>
        <v>0</v>
      </c>
      <c r="F71" s="51">
        <f t="shared" si="22"/>
        <v>0</v>
      </c>
      <c r="G71" s="51">
        <f t="shared" si="22"/>
        <v>0</v>
      </c>
      <c r="H71" s="51">
        <f t="shared" si="22"/>
        <v>0</v>
      </c>
      <c r="I71" s="51">
        <f t="shared" si="22"/>
        <v>0</v>
      </c>
      <c r="J71" s="51">
        <f t="shared" si="22"/>
        <v>0</v>
      </c>
      <c r="K71" s="51">
        <f t="shared" si="22"/>
        <v>0</v>
      </c>
      <c r="L71" s="51">
        <f t="shared" si="22"/>
        <v>0</v>
      </c>
      <c r="M71" s="51">
        <f t="shared" si="22"/>
        <v>0</v>
      </c>
      <c r="N71" s="51">
        <f>SUM(B71:M71)</f>
        <v>0</v>
      </c>
      <c r="O71" s="83"/>
      <c r="P71" s="83"/>
    </row>
    <row r="72" spans="1:17" hidden="1">
      <c r="A72" s="61" t="s">
        <v>37</v>
      </c>
      <c r="B72" s="68">
        <v>0.02</v>
      </c>
      <c r="C72" s="68">
        <v>0.02</v>
      </c>
      <c r="D72" s="68">
        <v>0.02</v>
      </c>
      <c r="E72" s="68">
        <v>0.02</v>
      </c>
      <c r="F72" s="68">
        <v>0.02</v>
      </c>
      <c r="G72" s="68">
        <v>0.02</v>
      </c>
      <c r="H72" s="68">
        <v>0.02</v>
      </c>
      <c r="I72" s="68">
        <v>0.02</v>
      </c>
      <c r="J72" s="68">
        <v>0.02</v>
      </c>
      <c r="K72" s="68">
        <v>0.02</v>
      </c>
      <c r="L72" s="68">
        <v>0.02</v>
      </c>
      <c r="M72" s="68">
        <v>0.02</v>
      </c>
      <c r="N72" s="68">
        <f>AVERAGE(B72:M72)</f>
        <v>1.9999999999999997E-2</v>
      </c>
      <c r="O72" s="83"/>
      <c r="P72" s="83"/>
    </row>
    <row r="73" spans="1:17" hidden="1">
      <c r="A73" s="61" t="s">
        <v>38</v>
      </c>
      <c r="B73" s="51">
        <v>0</v>
      </c>
      <c r="C73" s="51">
        <f>IF(C69&gt;0,C69*C72+500,0)</f>
        <v>0</v>
      </c>
      <c r="D73" s="51">
        <f t="shared" ref="D73:M73" si="23">IF(D69&gt;0,D69*D72+500,0)</f>
        <v>0</v>
      </c>
      <c r="E73" s="51">
        <f t="shared" si="23"/>
        <v>0</v>
      </c>
      <c r="F73" s="51">
        <f t="shared" si="23"/>
        <v>0</v>
      </c>
      <c r="G73" s="51">
        <f t="shared" si="23"/>
        <v>0</v>
      </c>
      <c r="H73" s="51">
        <f t="shared" si="23"/>
        <v>0</v>
      </c>
      <c r="I73" s="51">
        <f t="shared" si="23"/>
        <v>0</v>
      </c>
      <c r="J73" s="51">
        <f t="shared" si="23"/>
        <v>0</v>
      </c>
      <c r="K73" s="51">
        <f t="shared" si="23"/>
        <v>0</v>
      </c>
      <c r="L73" s="51">
        <f t="shared" si="23"/>
        <v>0</v>
      </c>
      <c r="M73" s="51">
        <f t="shared" si="23"/>
        <v>0</v>
      </c>
      <c r="N73" s="51">
        <f>SUM(B73:M73)</f>
        <v>0</v>
      </c>
      <c r="O73" s="83"/>
      <c r="P73" s="83"/>
    </row>
    <row r="74" spans="1:17" hidden="1">
      <c r="A74" s="61" t="s">
        <v>39</v>
      </c>
      <c r="B74" s="68">
        <v>2.2499999999999999E-2</v>
      </c>
      <c r="C74" s="68">
        <v>2.2499999999999999E-2</v>
      </c>
      <c r="D74" s="68">
        <v>2.2499999999999999E-2</v>
      </c>
      <c r="E74" s="68">
        <v>2.2499999999999999E-2</v>
      </c>
      <c r="F74" s="68">
        <v>2.2499999999999999E-2</v>
      </c>
      <c r="G74" s="68">
        <v>2.2499999999999999E-2</v>
      </c>
      <c r="H74" s="68">
        <v>2.2499999999999999E-2</v>
      </c>
      <c r="I74" s="68">
        <v>2.2499999999999999E-2</v>
      </c>
      <c r="J74" s="68">
        <v>2.2499999999999999E-2</v>
      </c>
      <c r="K74" s="68">
        <v>2.2499999999999999E-2</v>
      </c>
      <c r="L74" s="68">
        <v>2.2499999999999999E-2</v>
      </c>
      <c r="M74" s="68">
        <v>2.2499999999999999E-2</v>
      </c>
      <c r="N74" s="68">
        <f>AVERAGE(B74:M74)</f>
        <v>2.2499999999999996E-2</v>
      </c>
      <c r="O74" s="83"/>
      <c r="P74" s="83"/>
    </row>
    <row r="75" spans="1:17" hidden="1">
      <c r="A75" s="61" t="s">
        <v>40</v>
      </c>
      <c r="B75" s="51">
        <f>B74*B69</f>
        <v>0</v>
      </c>
      <c r="C75" s="51">
        <f>C74*C69</f>
        <v>0</v>
      </c>
      <c r="D75" s="51">
        <f t="shared" ref="D75:M75" si="24">D74*D69</f>
        <v>0</v>
      </c>
      <c r="E75" s="51">
        <f t="shared" si="24"/>
        <v>0</v>
      </c>
      <c r="F75" s="51">
        <f t="shared" si="24"/>
        <v>0</v>
      </c>
      <c r="G75" s="51">
        <f t="shared" si="24"/>
        <v>0</v>
      </c>
      <c r="H75" s="51">
        <f t="shared" si="24"/>
        <v>0</v>
      </c>
      <c r="I75" s="51">
        <f t="shared" si="24"/>
        <v>0</v>
      </c>
      <c r="J75" s="51">
        <f t="shared" si="24"/>
        <v>0</v>
      </c>
      <c r="K75" s="51">
        <f t="shared" si="24"/>
        <v>0</v>
      </c>
      <c r="L75" s="51">
        <f t="shared" si="24"/>
        <v>0</v>
      </c>
      <c r="M75" s="51">
        <f t="shared" si="24"/>
        <v>0</v>
      </c>
      <c r="N75" s="51">
        <f>SUM(B75:M75)</f>
        <v>0</v>
      </c>
      <c r="O75" s="83"/>
      <c r="P75" s="83"/>
    </row>
    <row r="76" spans="1:17" hidden="1">
      <c r="A76" s="61" t="s">
        <v>41</v>
      </c>
      <c r="B76" s="68">
        <v>2.7E-2</v>
      </c>
      <c r="C76" s="68">
        <v>2.7E-2</v>
      </c>
      <c r="D76" s="68">
        <v>2.7E-2</v>
      </c>
      <c r="E76" s="68">
        <v>2.7E-2</v>
      </c>
      <c r="F76" s="68">
        <v>2.7E-2</v>
      </c>
      <c r="G76" s="68">
        <v>2.7E-2</v>
      </c>
      <c r="H76" s="68">
        <v>2.7E-2</v>
      </c>
      <c r="I76" s="68">
        <v>2.7E-2</v>
      </c>
      <c r="J76" s="68">
        <v>2.7E-2</v>
      </c>
      <c r="K76" s="68">
        <v>2.7E-2</v>
      </c>
      <c r="L76" s="68">
        <v>2.7E-2</v>
      </c>
      <c r="M76" s="68">
        <v>2.7E-2</v>
      </c>
      <c r="N76" s="68">
        <f>AVERAGE(B76:M76)</f>
        <v>2.7000000000000007E-2</v>
      </c>
      <c r="O76" s="83"/>
      <c r="P76" s="83"/>
    </row>
    <row r="77" spans="1:17" hidden="1">
      <c r="A77" s="61" t="s">
        <v>42</v>
      </c>
      <c r="B77" s="51">
        <f>B69*B76</f>
        <v>0</v>
      </c>
      <c r="C77" s="51">
        <f>C69*C76</f>
        <v>0</v>
      </c>
      <c r="D77" s="51">
        <f t="shared" ref="D77:M77" si="25">D69*D76</f>
        <v>0</v>
      </c>
      <c r="E77" s="51">
        <f t="shared" si="25"/>
        <v>0</v>
      </c>
      <c r="F77" s="51">
        <f t="shared" si="25"/>
        <v>0</v>
      </c>
      <c r="G77" s="51">
        <f t="shared" si="25"/>
        <v>0</v>
      </c>
      <c r="H77" s="51">
        <f t="shared" si="25"/>
        <v>0</v>
      </c>
      <c r="I77" s="51">
        <f t="shared" si="25"/>
        <v>0</v>
      </c>
      <c r="J77" s="51">
        <f t="shared" si="25"/>
        <v>0</v>
      </c>
      <c r="K77" s="51">
        <f t="shared" si="25"/>
        <v>0</v>
      </c>
      <c r="L77" s="51">
        <f t="shared" si="25"/>
        <v>0</v>
      </c>
      <c r="M77" s="51">
        <f t="shared" si="25"/>
        <v>0</v>
      </c>
      <c r="N77" s="51">
        <f>SUM(B77:M77)</f>
        <v>0</v>
      </c>
      <c r="O77" s="83"/>
      <c r="P77" s="83"/>
    </row>
    <row r="78" spans="1:17" hidden="1">
      <c r="A78" s="61" t="s">
        <v>43</v>
      </c>
      <c r="B78" s="68">
        <v>0</v>
      </c>
      <c r="C78" s="68">
        <v>0</v>
      </c>
      <c r="D78" s="68">
        <v>0</v>
      </c>
      <c r="E78" s="68">
        <v>0</v>
      </c>
      <c r="F78" s="68">
        <v>0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  <c r="L78" s="68">
        <v>0</v>
      </c>
      <c r="M78" s="68">
        <v>0</v>
      </c>
      <c r="N78" s="68">
        <f>AVERAGE(B78:M78)</f>
        <v>0</v>
      </c>
      <c r="O78" s="83"/>
      <c r="P78" s="83"/>
    </row>
    <row r="79" spans="1:17" hidden="1">
      <c r="A79" s="61" t="s">
        <v>44</v>
      </c>
      <c r="B79" s="51">
        <f>B78*B69</f>
        <v>0</v>
      </c>
      <c r="C79" s="51">
        <f t="shared" ref="C79:M79" si="26">C78*C69</f>
        <v>0</v>
      </c>
      <c r="D79" s="51">
        <f t="shared" si="26"/>
        <v>0</v>
      </c>
      <c r="E79" s="51">
        <f t="shared" si="26"/>
        <v>0</v>
      </c>
      <c r="F79" s="51">
        <f t="shared" si="26"/>
        <v>0</v>
      </c>
      <c r="G79" s="51">
        <f t="shared" si="26"/>
        <v>0</v>
      </c>
      <c r="H79" s="51">
        <f t="shared" si="26"/>
        <v>0</v>
      </c>
      <c r="I79" s="51">
        <f t="shared" si="26"/>
        <v>0</v>
      </c>
      <c r="J79" s="51">
        <f t="shared" si="26"/>
        <v>0</v>
      </c>
      <c r="K79" s="51">
        <f t="shared" si="26"/>
        <v>0</v>
      </c>
      <c r="L79" s="51">
        <f t="shared" si="26"/>
        <v>0</v>
      </c>
      <c r="M79" s="51">
        <f t="shared" si="26"/>
        <v>0</v>
      </c>
      <c r="N79" s="51">
        <f>SUM(B79:M79)</f>
        <v>0</v>
      </c>
      <c r="O79" s="83"/>
      <c r="P79" s="83"/>
    </row>
    <row r="80" spans="1:17" hidden="1">
      <c r="A80" s="23" t="s">
        <v>45</v>
      </c>
      <c r="B80" s="24">
        <f>B69+B71+B73+B77+B79+B75</f>
        <v>0</v>
      </c>
      <c r="C80" s="24">
        <f t="shared" ref="C80:M80" si="27">C69+C71+C73+C77+C79+C75</f>
        <v>0</v>
      </c>
      <c r="D80" s="24">
        <f t="shared" si="27"/>
        <v>0</v>
      </c>
      <c r="E80" s="24">
        <f t="shared" si="27"/>
        <v>0</v>
      </c>
      <c r="F80" s="24">
        <f t="shared" si="27"/>
        <v>0</v>
      </c>
      <c r="G80" s="24">
        <f t="shared" si="27"/>
        <v>0</v>
      </c>
      <c r="H80" s="24">
        <f t="shared" si="27"/>
        <v>0</v>
      </c>
      <c r="I80" s="24">
        <f t="shared" si="27"/>
        <v>0</v>
      </c>
      <c r="J80" s="24">
        <f t="shared" si="27"/>
        <v>0</v>
      </c>
      <c r="K80" s="24">
        <f t="shared" si="27"/>
        <v>0</v>
      </c>
      <c r="L80" s="24">
        <f t="shared" si="27"/>
        <v>0</v>
      </c>
      <c r="M80" s="24">
        <f t="shared" si="27"/>
        <v>0</v>
      </c>
      <c r="N80" s="24">
        <f>SUM(B80:M80)</f>
        <v>0</v>
      </c>
      <c r="O80" s="83"/>
      <c r="P80" s="83"/>
    </row>
    <row r="81" spans="1:16" hidden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83"/>
      <c r="P81" s="83"/>
    </row>
    <row r="82" spans="1:16" ht="15.6" hidden="1">
      <c r="A82" s="13"/>
      <c r="B82" s="134" t="s">
        <v>18</v>
      </c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83"/>
      <c r="P82" s="83"/>
    </row>
    <row r="83" spans="1:16" hidden="1">
      <c r="A83" s="65"/>
      <c r="B83" s="96" t="s">
        <v>4</v>
      </c>
      <c r="C83" s="96" t="s">
        <v>5</v>
      </c>
      <c r="D83" s="96" t="s">
        <v>6</v>
      </c>
      <c r="E83" s="96" t="s">
        <v>7</v>
      </c>
      <c r="F83" s="96" t="s">
        <v>8</v>
      </c>
      <c r="G83" s="96" t="s">
        <v>9</v>
      </c>
      <c r="H83" s="96" t="s">
        <v>10</v>
      </c>
      <c r="I83" s="96" t="s">
        <v>11</v>
      </c>
      <c r="J83" s="96" t="s">
        <v>12</v>
      </c>
      <c r="K83" s="96" t="s">
        <v>13</v>
      </c>
      <c r="L83" s="96" t="s">
        <v>14</v>
      </c>
      <c r="M83" s="96" t="s">
        <v>15</v>
      </c>
      <c r="N83" s="67" t="s">
        <v>58</v>
      </c>
      <c r="O83" s="83"/>
      <c r="P83" s="83"/>
    </row>
    <row r="84" spans="1:16" ht="28.8" hidden="1">
      <c r="A84" s="61" t="s">
        <v>33</v>
      </c>
      <c r="B84" s="68">
        <f>Q52</f>
        <v>0</v>
      </c>
      <c r="C84" s="68">
        <f t="shared" ref="C84:M84" si="28">B84</f>
        <v>0</v>
      </c>
      <c r="D84" s="68">
        <f t="shared" si="28"/>
        <v>0</v>
      </c>
      <c r="E84" s="68">
        <f t="shared" si="28"/>
        <v>0</v>
      </c>
      <c r="F84" s="68">
        <f t="shared" si="28"/>
        <v>0</v>
      </c>
      <c r="G84" s="68">
        <f t="shared" si="28"/>
        <v>0</v>
      </c>
      <c r="H84" s="68">
        <f t="shared" si="28"/>
        <v>0</v>
      </c>
      <c r="I84" s="68">
        <f t="shared" si="28"/>
        <v>0</v>
      </c>
      <c r="J84" s="68">
        <f t="shared" si="28"/>
        <v>0</v>
      </c>
      <c r="K84" s="68">
        <f t="shared" si="28"/>
        <v>0</v>
      </c>
      <c r="L84" s="68">
        <f t="shared" si="28"/>
        <v>0</v>
      </c>
      <c r="M84" s="68">
        <f t="shared" si="28"/>
        <v>0</v>
      </c>
      <c r="N84" s="68">
        <f>AVERAGE(B84:M84)</f>
        <v>0</v>
      </c>
      <c r="O84" s="83"/>
      <c r="P84" s="83"/>
    </row>
    <row r="85" spans="1:16" ht="28.8" hidden="1">
      <c r="A85" s="61" t="s">
        <v>34</v>
      </c>
      <c r="B85" s="51">
        <f t="shared" ref="B85:M85" si="29">B33*B84</f>
        <v>0</v>
      </c>
      <c r="C85" s="51">
        <f t="shared" si="29"/>
        <v>0</v>
      </c>
      <c r="D85" s="51">
        <f t="shared" si="29"/>
        <v>0</v>
      </c>
      <c r="E85" s="51">
        <f t="shared" si="29"/>
        <v>0</v>
      </c>
      <c r="F85" s="51">
        <f t="shared" si="29"/>
        <v>0</v>
      </c>
      <c r="G85" s="51">
        <f t="shared" si="29"/>
        <v>0</v>
      </c>
      <c r="H85" s="51">
        <f t="shared" si="29"/>
        <v>0</v>
      </c>
      <c r="I85" s="51">
        <f t="shared" si="29"/>
        <v>0</v>
      </c>
      <c r="J85" s="51">
        <f t="shared" si="29"/>
        <v>0</v>
      </c>
      <c r="K85" s="51">
        <f t="shared" si="29"/>
        <v>0</v>
      </c>
      <c r="L85" s="51">
        <f t="shared" si="29"/>
        <v>0</v>
      </c>
      <c r="M85" s="51">
        <f t="shared" si="29"/>
        <v>0</v>
      </c>
      <c r="N85" s="51">
        <f>SUM(B85:M85)</f>
        <v>0</v>
      </c>
      <c r="O85" s="83"/>
      <c r="P85" s="83"/>
    </row>
    <row r="86" spans="1:16" hidden="1">
      <c r="A86" s="61" t="s">
        <v>35</v>
      </c>
      <c r="B86" s="68">
        <v>7.0000000000000007E-2</v>
      </c>
      <c r="C86" s="68">
        <v>7.0000000000000007E-2</v>
      </c>
      <c r="D86" s="68">
        <v>7.0000000000000007E-2</v>
      </c>
      <c r="E86" s="68">
        <v>7.0000000000000007E-2</v>
      </c>
      <c r="F86" s="68">
        <v>7.0000000000000007E-2</v>
      </c>
      <c r="G86" s="68">
        <v>7.0000000000000007E-2</v>
      </c>
      <c r="H86" s="68">
        <v>7.0000000000000007E-2</v>
      </c>
      <c r="I86" s="68">
        <v>7.0000000000000007E-2</v>
      </c>
      <c r="J86" s="68">
        <v>7.0000000000000007E-2</v>
      </c>
      <c r="K86" s="68">
        <v>7.0000000000000007E-2</v>
      </c>
      <c r="L86" s="68">
        <v>7.0000000000000007E-2</v>
      </c>
      <c r="M86" s="68">
        <v>7.0000000000000007E-2</v>
      </c>
      <c r="N86" s="68">
        <f>AVERAGE(B86:M86)</f>
        <v>7.0000000000000021E-2</v>
      </c>
      <c r="O86" s="83"/>
      <c r="P86" s="83"/>
    </row>
    <row r="87" spans="1:16" hidden="1">
      <c r="A87" s="61" t="s">
        <v>36</v>
      </c>
      <c r="B87" s="51">
        <f>B86*B85</f>
        <v>0</v>
      </c>
      <c r="C87" s="51">
        <f t="shared" ref="C87:M87" si="30">C86*C85</f>
        <v>0</v>
      </c>
      <c r="D87" s="51">
        <f t="shared" si="30"/>
        <v>0</v>
      </c>
      <c r="E87" s="51">
        <f t="shared" si="30"/>
        <v>0</v>
      </c>
      <c r="F87" s="51">
        <f t="shared" si="30"/>
        <v>0</v>
      </c>
      <c r="G87" s="51">
        <f t="shared" si="30"/>
        <v>0</v>
      </c>
      <c r="H87" s="51">
        <f t="shared" si="30"/>
        <v>0</v>
      </c>
      <c r="I87" s="51">
        <f t="shared" si="30"/>
        <v>0</v>
      </c>
      <c r="J87" s="51">
        <f t="shared" si="30"/>
        <v>0</v>
      </c>
      <c r="K87" s="51">
        <f t="shared" si="30"/>
        <v>0</v>
      </c>
      <c r="L87" s="51">
        <f t="shared" si="30"/>
        <v>0</v>
      </c>
      <c r="M87" s="51">
        <f t="shared" si="30"/>
        <v>0</v>
      </c>
      <c r="N87" s="51">
        <f>SUM(B87:M87)</f>
        <v>0</v>
      </c>
      <c r="O87" s="83"/>
      <c r="P87" s="83"/>
    </row>
    <row r="88" spans="1:16" hidden="1">
      <c r="A88" s="61" t="s">
        <v>37</v>
      </c>
      <c r="B88" s="68">
        <v>0.02</v>
      </c>
      <c r="C88" s="68">
        <v>0.02</v>
      </c>
      <c r="D88" s="68">
        <v>0.02</v>
      </c>
      <c r="E88" s="68">
        <v>0.02</v>
      </c>
      <c r="F88" s="68">
        <v>0.02</v>
      </c>
      <c r="G88" s="68">
        <v>0.02</v>
      </c>
      <c r="H88" s="68">
        <v>0.02</v>
      </c>
      <c r="I88" s="68">
        <v>0.02</v>
      </c>
      <c r="J88" s="68">
        <v>0.02</v>
      </c>
      <c r="K88" s="68">
        <v>0.02</v>
      </c>
      <c r="L88" s="68">
        <v>0.02</v>
      </c>
      <c r="M88" s="68">
        <v>0.02</v>
      </c>
      <c r="N88" s="68">
        <f>AVERAGE(B88:M88)</f>
        <v>1.9999999999999997E-2</v>
      </c>
      <c r="O88" s="83"/>
      <c r="P88" s="83"/>
    </row>
    <row r="89" spans="1:16" hidden="1">
      <c r="A89" s="61" t="s">
        <v>38</v>
      </c>
      <c r="B89" s="51">
        <v>0</v>
      </c>
      <c r="C89" s="51">
        <f>IF(C85&gt;0,C85*C88+500,0)</f>
        <v>0</v>
      </c>
      <c r="D89" s="51">
        <f t="shared" ref="D89:N89" si="31">IF(D85&gt;0,D85*D88+500,0)</f>
        <v>0</v>
      </c>
      <c r="E89" s="51">
        <f t="shared" si="31"/>
        <v>0</v>
      </c>
      <c r="F89" s="51">
        <f t="shared" si="31"/>
        <v>0</v>
      </c>
      <c r="G89" s="51">
        <f t="shared" si="31"/>
        <v>0</v>
      </c>
      <c r="H89" s="51">
        <f t="shared" si="31"/>
        <v>0</v>
      </c>
      <c r="I89" s="51">
        <f t="shared" si="31"/>
        <v>0</v>
      </c>
      <c r="J89" s="51">
        <f t="shared" si="31"/>
        <v>0</v>
      </c>
      <c r="K89" s="51">
        <f t="shared" si="31"/>
        <v>0</v>
      </c>
      <c r="L89" s="51">
        <f t="shared" si="31"/>
        <v>0</v>
      </c>
      <c r="M89" s="51">
        <f t="shared" si="31"/>
        <v>0</v>
      </c>
      <c r="N89" s="51">
        <f t="shared" si="31"/>
        <v>0</v>
      </c>
      <c r="O89" s="83"/>
      <c r="P89" s="83"/>
    </row>
    <row r="90" spans="1:16" hidden="1">
      <c r="A90" s="61" t="s">
        <v>39</v>
      </c>
      <c r="B90" s="68">
        <v>2.2499999999999999E-2</v>
      </c>
      <c r="C90" s="68">
        <v>2.2499999999999999E-2</v>
      </c>
      <c r="D90" s="68">
        <v>2.2499999999999999E-2</v>
      </c>
      <c r="E90" s="68">
        <v>2.2499999999999999E-2</v>
      </c>
      <c r="F90" s="68">
        <v>2.2499999999999999E-2</v>
      </c>
      <c r="G90" s="68">
        <v>2.2499999999999999E-2</v>
      </c>
      <c r="H90" s="68">
        <v>2.2499999999999999E-2</v>
      </c>
      <c r="I90" s="68">
        <v>2.2499999999999999E-2</v>
      </c>
      <c r="J90" s="68">
        <v>2.2499999999999999E-2</v>
      </c>
      <c r="K90" s="68">
        <v>2.2499999999999999E-2</v>
      </c>
      <c r="L90" s="68">
        <v>2.2499999999999999E-2</v>
      </c>
      <c r="M90" s="68">
        <v>2.2499999999999999E-2</v>
      </c>
      <c r="N90" s="68">
        <f>AVERAGE(B90:M90)</f>
        <v>2.2499999999999996E-2</v>
      </c>
      <c r="O90" s="83"/>
      <c r="P90" s="83"/>
    </row>
    <row r="91" spans="1:16" hidden="1">
      <c r="A91" s="61" t="s">
        <v>40</v>
      </c>
      <c r="B91" s="51">
        <f>B90*B85</f>
        <v>0</v>
      </c>
      <c r="C91" s="51">
        <f>C90*C85</f>
        <v>0</v>
      </c>
      <c r="D91" s="51">
        <f t="shared" ref="D91:M91" si="32">D90*D85</f>
        <v>0</v>
      </c>
      <c r="E91" s="51">
        <f t="shared" si="32"/>
        <v>0</v>
      </c>
      <c r="F91" s="51">
        <f t="shared" si="32"/>
        <v>0</v>
      </c>
      <c r="G91" s="51">
        <f t="shared" si="32"/>
        <v>0</v>
      </c>
      <c r="H91" s="51">
        <f t="shared" si="32"/>
        <v>0</v>
      </c>
      <c r="I91" s="51">
        <f t="shared" si="32"/>
        <v>0</v>
      </c>
      <c r="J91" s="51">
        <f t="shared" si="32"/>
        <v>0</v>
      </c>
      <c r="K91" s="51">
        <f t="shared" si="32"/>
        <v>0</v>
      </c>
      <c r="L91" s="51">
        <f t="shared" si="32"/>
        <v>0</v>
      </c>
      <c r="M91" s="51">
        <f t="shared" si="32"/>
        <v>0</v>
      </c>
      <c r="N91" s="51">
        <f>SUM(B91:M91)</f>
        <v>0</v>
      </c>
      <c r="O91" s="83"/>
      <c r="P91" s="83"/>
    </row>
    <row r="92" spans="1:16" hidden="1">
      <c r="A92" s="61" t="s">
        <v>41</v>
      </c>
      <c r="B92" s="68">
        <v>2.7E-2</v>
      </c>
      <c r="C92" s="68">
        <v>2.7E-2</v>
      </c>
      <c r="D92" s="68">
        <v>2.7E-2</v>
      </c>
      <c r="E92" s="68">
        <v>2.7E-2</v>
      </c>
      <c r="F92" s="68">
        <v>2.7E-2</v>
      </c>
      <c r="G92" s="68">
        <v>2.7E-2</v>
      </c>
      <c r="H92" s="68">
        <v>2.7E-2</v>
      </c>
      <c r="I92" s="68">
        <v>2.7E-2</v>
      </c>
      <c r="J92" s="68">
        <v>2.7E-2</v>
      </c>
      <c r="K92" s="68">
        <v>2.7E-2</v>
      </c>
      <c r="L92" s="68">
        <v>2.7E-2</v>
      </c>
      <c r="M92" s="68">
        <v>2.7E-2</v>
      </c>
      <c r="N92" s="68">
        <f>AVERAGE(B92:M92)</f>
        <v>2.7000000000000007E-2</v>
      </c>
      <c r="O92" s="83"/>
      <c r="P92" s="83"/>
    </row>
    <row r="93" spans="1:16" hidden="1">
      <c r="A93" s="61" t="s">
        <v>42</v>
      </c>
      <c r="B93" s="51">
        <f>B85*B92</f>
        <v>0</v>
      </c>
      <c r="C93" s="51">
        <f>C85*C92</f>
        <v>0</v>
      </c>
      <c r="D93" s="51">
        <f t="shared" ref="D93:M93" si="33">D85*D92</f>
        <v>0</v>
      </c>
      <c r="E93" s="51">
        <f t="shared" si="33"/>
        <v>0</v>
      </c>
      <c r="F93" s="51">
        <f t="shared" si="33"/>
        <v>0</v>
      </c>
      <c r="G93" s="51">
        <f t="shared" si="33"/>
        <v>0</v>
      </c>
      <c r="H93" s="51">
        <f t="shared" si="33"/>
        <v>0</v>
      </c>
      <c r="I93" s="51">
        <f t="shared" si="33"/>
        <v>0</v>
      </c>
      <c r="J93" s="51">
        <f t="shared" si="33"/>
        <v>0</v>
      </c>
      <c r="K93" s="51">
        <f t="shared" si="33"/>
        <v>0</v>
      </c>
      <c r="L93" s="51">
        <f t="shared" si="33"/>
        <v>0</v>
      </c>
      <c r="M93" s="51">
        <f t="shared" si="33"/>
        <v>0</v>
      </c>
      <c r="N93" s="51">
        <f>SUM(B93:M93)</f>
        <v>0</v>
      </c>
      <c r="O93" s="83"/>
      <c r="P93" s="83"/>
    </row>
    <row r="94" spans="1:16" hidden="1">
      <c r="A94" s="61" t="s">
        <v>43</v>
      </c>
      <c r="B94" s="68">
        <v>0</v>
      </c>
      <c r="C94" s="68">
        <v>0</v>
      </c>
      <c r="D94" s="68">
        <v>0</v>
      </c>
      <c r="E94" s="68">
        <v>0</v>
      </c>
      <c r="F94" s="68">
        <v>0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  <c r="L94" s="68">
        <v>0</v>
      </c>
      <c r="M94" s="68">
        <v>0</v>
      </c>
      <c r="N94" s="68">
        <f>AVERAGE(B94:M94)</f>
        <v>0</v>
      </c>
      <c r="O94" s="83"/>
      <c r="P94" s="83"/>
    </row>
    <row r="95" spans="1:16" hidden="1">
      <c r="A95" s="61" t="s">
        <v>44</v>
      </c>
      <c r="B95" s="51">
        <f>B94*B85</f>
        <v>0</v>
      </c>
      <c r="C95" s="51">
        <f t="shared" ref="C95:M95" si="34">C94*C85</f>
        <v>0</v>
      </c>
      <c r="D95" s="51">
        <f t="shared" si="34"/>
        <v>0</v>
      </c>
      <c r="E95" s="51">
        <f t="shared" si="34"/>
        <v>0</v>
      </c>
      <c r="F95" s="51">
        <f t="shared" si="34"/>
        <v>0</v>
      </c>
      <c r="G95" s="51">
        <f t="shared" si="34"/>
        <v>0</v>
      </c>
      <c r="H95" s="51">
        <f t="shared" si="34"/>
        <v>0</v>
      </c>
      <c r="I95" s="51">
        <f t="shared" si="34"/>
        <v>0</v>
      </c>
      <c r="J95" s="51">
        <f t="shared" si="34"/>
        <v>0</v>
      </c>
      <c r="K95" s="51">
        <f t="shared" si="34"/>
        <v>0</v>
      </c>
      <c r="L95" s="51">
        <f t="shared" si="34"/>
        <v>0</v>
      </c>
      <c r="M95" s="51">
        <f t="shared" si="34"/>
        <v>0</v>
      </c>
      <c r="N95" s="51">
        <f>SUM(B95:M95)</f>
        <v>0</v>
      </c>
      <c r="O95" s="83"/>
      <c r="P95" s="83"/>
    </row>
    <row r="96" spans="1:16" hidden="1">
      <c r="A96" s="23" t="s">
        <v>45</v>
      </c>
      <c r="B96" s="24">
        <f>B85+B87+B89+B93+B95+B91</f>
        <v>0</v>
      </c>
      <c r="C96" s="24">
        <f t="shared" ref="C96:M96" si="35">C85+C87+C89+C93+C95+C91</f>
        <v>0</v>
      </c>
      <c r="D96" s="24">
        <f t="shared" si="35"/>
        <v>0</v>
      </c>
      <c r="E96" s="24">
        <f t="shared" si="35"/>
        <v>0</v>
      </c>
      <c r="F96" s="24">
        <f t="shared" si="35"/>
        <v>0</v>
      </c>
      <c r="G96" s="24">
        <f t="shared" si="35"/>
        <v>0</v>
      </c>
      <c r="H96" s="24">
        <f t="shared" si="35"/>
        <v>0</v>
      </c>
      <c r="I96" s="24">
        <f t="shared" si="35"/>
        <v>0</v>
      </c>
      <c r="J96" s="24">
        <f t="shared" si="35"/>
        <v>0</v>
      </c>
      <c r="K96" s="24">
        <f t="shared" si="35"/>
        <v>0</v>
      </c>
      <c r="L96" s="24">
        <f t="shared" si="35"/>
        <v>0</v>
      </c>
      <c r="M96" s="24">
        <f t="shared" si="35"/>
        <v>0</v>
      </c>
      <c r="N96" s="24">
        <f>SUM(B96:M96)</f>
        <v>0</v>
      </c>
      <c r="O96" s="83"/>
      <c r="P96" s="83"/>
    </row>
    <row r="97" spans="1:16" hidden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83"/>
      <c r="P97" s="83"/>
    </row>
    <row r="98" spans="1:16" ht="15.6" hidden="1">
      <c r="A98" s="13" t="s">
        <v>46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</row>
    <row r="99" spans="1:16" hidden="1">
      <c r="A99" s="65"/>
      <c r="B99" s="66" t="s">
        <v>4</v>
      </c>
      <c r="C99" s="66" t="s">
        <v>5</v>
      </c>
      <c r="D99" s="66" t="s">
        <v>6</v>
      </c>
      <c r="E99" s="66" t="s">
        <v>7</v>
      </c>
      <c r="F99" s="66" t="s">
        <v>8</v>
      </c>
      <c r="G99" s="66" t="s">
        <v>9</v>
      </c>
      <c r="H99" s="66" t="s">
        <v>10</v>
      </c>
      <c r="I99" s="66" t="s">
        <v>11</v>
      </c>
      <c r="J99" s="66" t="s">
        <v>12</v>
      </c>
      <c r="K99" s="66" t="s">
        <v>13</v>
      </c>
      <c r="L99" s="66" t="s">
        <v>14</v>
      </c>
      <c r="M99" s="66" t="s">
        <v>15</v>
      </c>
      <c r="N99" s="67" t="s">
        <v>16</v>
      </c>
      <c r="O99" s="67" t="s">
        <v>17</v>
      </c>
      <c r="P99" s="67" t="s">
        <v>18</v>
      </c>
    </row>
    <row r="100" spans="1:16" ht="28.8" hidden="1">
      <c r="A100" s="61" t="s">
        <v>47</v>
      </c>
      <c r="B100" s="51">
        <f t="shared" ref="B100:L100" si="36">C21*C52</f>
        <v>0</v>
      </c>
      <c r="C100" s="51">
        <f t="shared" si="36"/>
        <v>0</v>
      </c>
      <c r="D100" s="51">
        <f t="shared" si="36"/>
        <v>0</v>
      </c>
      <c r="E100" s="51">
        <f t="shared" si="36"/>
        <v>0</v>
      </c>
      <c r="F100" s="51">
        <f t="shared" si="36"/>
        <v>0</v>
      </c>
      <c r="G100" s="51">
        <f t="shared" si="36"/>
        <v>0</v>
      </c>
      <c r="H100" s="51">
        <f t="shared" si="36"/>
        <v>0</v>
      </c>
      <c r="I100" s="51">
        <f t="shared" si="36"/>
        <v>0</v>
      </c>
      <c r="J100" s="51">
        <f t="shared" si="36"/>
        <v>0</v>
      </c>
      <c r="K100" s="51">
        <f t="shared" si="36"/>
        <v>0</v>
      </c>
      <c r="L100" s="51">
        <f t="shared" si="36"/>
        <v>0</v>
      </c>
      <c r="M100" s="51">
        <f>P52*N69*(1/12)</f>
        <v>0</v>
      </c>
      <c r="N100" s="51">
        <f>M100</f>
        <v>0</v>
      </c>
      <c r="O100" s="51">
        <f>(1/12)*Q52*N85</f>
        <v>0</v>
      </c>
      <c r="P100" s="51">
        <f>(1/12)*Q52*1.3*N85</f>
        <v>0</v>
      </c>
    </row>
    <row r="101" spans="1:16">
      <c r="A101" s="71"/>
      <c r="B101" s="72"/>
      <c r="C101" s="72"/>
      <c r="D101" s="72"/>
      <c r="E101" s="72"/>
      <c r="F101" s="72"/>
      <c r="G101" s="72"/>
      <c r="H101" s="72"/>
      <c r="I101" s="72"/>
      <c r="J101" s="72"/>
      <c r="K101" s="72"/>
      <c r="L101" s="72"/>
      <c r="M101" s="72"/>
      <c r="N101" s="72"/>
      <c r="O101" s="72"/>
      <c r="P101" s="72"/>
    </row>
    <row r="102" spans="1:16" ht="31.2">
      <c r="A102" s="13" t="s">
        <v>211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72"/>
      <c r="P102" s="72"/>
    </row>
    <row r="103" spans="1:16" ht="15.6">
      <c r="A103" s="13"/>
      <c r="B103" s="134" t="s">
        <v>16</v>
      </c>
      <c r="C103" s="134"/>
      <c r="D103" s="134"/>
      <c r="E103" s="134"/>
      <c r="F103" s="134"/>
      <c r="G103" s="134"/>
      <c r="H103" s="134"/>
      <c r="I103" s="134"/>
      <c r="J103" s="134"/>
      <c r="K103" s="134"/>
      <c r="L103" s="134"/>
      <c r="M103" s="134"/>
      <c r="N103" s="134"/>
      <c r="O103" s="67" t="s">
        <v>17</v>
      </c>
      <c r="P103" s="67" t="s">
        <v>18</v>
      </c>
    </row>
    <row r="104" spans="1:16">
      <c r="A104" s="65"/>
      <c r="B104" s="66" t="s">
        <v>4</v>
      </c>
      <c r="C104" s="66" t="s">
        <v>5</v>
      </c>
      <c r="D104" s="66" t="s">
        <v>6</v>
      </c>
      <c r="E104" s="66" t="s">
        <v>7</v>
      </c>
      <c r="F104" s="66" t="s">
        <v>8</v>
      </c>
      <c r="G104" s="66" t="s">
        <v>9</v>
      </c>
      <c r="H104" s="66" t="s">
        <v>10</v>
      </c>
      <c r="I104" s="66" t="s">
        <v>11</v>
      </c>
      <c r="J104" s="66" t="s">
        <v>12</v>
      </c>
      <c r="K104" s="66" t="s">
        <v>13</v>
      </c>
      <c r="L104" s="66" t="s">
        <v>14</v>
      </c>
      <c r="M104" s="66" t="s">
        <v>15</v>
      </c>
      <c r="N104" s="61" t="s">
        <v>217</v>
      </c>
      <c r="O104" s="61" t="s">
        <v>217</v>
      </c>
      <c r="P104" s="61" t="s">
        <v>217</v>
      </c>
    </row>
    <row r="105" spans="1:16" hidden="1">
      <c r="A105" s="61" t="s">
        <v>240</v>
      </c>
      <c r="B105" s="68">
        <v>0</v>
      </c>
      <c r="C105" s="68">
        <v>0</v>
      </c>
      <c r="D105" s="68">
        <v>0</v>
      </c>
      <c r="E105" s="68">
        <v>0</v>
      </c>
      <c r="F105" s="68">
        <v>0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  <c r="L105" s="68">
        <v>0</v>
      </c>
      <c r="M105" s="68">
        <f>L105</f>
        <v>0</v>
      </c>
      <c r="N105" s="68">
        <f>AVERAGE(B105:M105)</f>
        <v>0</v>
      </c>
      <c r="O105" s="68">
        <v>0</v>
      </c>
      <c r="P105" s="68">
        <v>0</v>
      </c>
    </row>
    <row r="106" spans="1:16">
      <c r="A106" s="61" t="s">
        <v>241</v>
      </c>
      <c r="B106" s="51">
        <v>100</v>
      </c>
      <c r="C106" s="51">
        <v>150</v>
      </c>
      <c r="D106" s="51">
        <v>200</v>
      </c>
      <c r="E106" s="51">
        <v>200</v>
      </c>
      <c r="F106" s="51">
        <v>200</v>
      </c>
      <c r="G106" s="51">
        <v>200</v>
      </c>
      <c r="H106" s="51">
        <v>200</v>
      </c>
      <c r="I106" s="51">
        <v>200</v>
      </c>
      <c r="J106" s="51">
        <v>200</v>
      </c>
      <c r="K106" s="51">
        <v>200</v>
      </c>
      <c r="L106" s="51">
        <v>200</v>
      </c>
      <c r="M106" s="51">
        <v>200</v>
      </c>
      <c r="N106" s="51">
        <f>SUM(B106:M106)</f>
        <v>2250</v>
      </c>
      <c r="O106" s="51">
        <f>250*12</f>
        <v>3000</v>
      </c>
      <c r="P106" s="51">
        <v>3200</v>
      </c>
    </row>
    <row r="107" spans="1:16" ht="28.8">
      <c r="A107" s="61" t="s">
        <v>242</v>
      </c>
      <c r="B107" s="68">
        <v>0.02</v>
      </c>
      <c r="C107" s="68">
        <f>B107</f>
        <v>0.02</v>
      </c>
      <c r="D107" s="68">
        <f t="shared" ref="D107:M107" si="37">C107</f>
        <v>0.02</v>
      </c>
      <c r="E107" s="68">
        <f t="shared" si="37"/>
        <v>0.02</v>
      </c>
      <c r="F107" s="68">
        <f t="shared" si="37"/>
        <v>0.02</v>
      </c>
      <c r="G107" s="68">
        <f t="shared" si="37"/>
        <v>0.02</v>
      </c>
      <c r="H107" s="68">
        <f t="shared" si="37"/>
        <v>0.02</v>
      </c>
      <c r="I107" s="68">
        <f t="shared" si="37"/>
        <v>0.02</v>
      </c>
      <c r="J107" s="68">
        <f t="shared" si="37"/>
        <v>0.02</v>
      </c>
      <c r="K107" s="68">
        <f t="shared" si="37"/>
        <v>0.02</v>
      </c>
      <c r="L107" s="68">
        <f t="shared" si="37"/>
        <v>0.02</v>
      </c>
      <c r="M107" s="68">
        <f t="shared" si="37"/>
        <v>0.02</v>
      </c>
      <c r="N107" s="68">
        <f>AVERAGE(B107:M107)</f>
        <v>1.9999999999999997E-2</v>
      </c>
      <c r="O107" s="68">
        <v>0.02</v>
      </c>
      <c r="P107" s="68">
        <v>0.02</v>
      </c>
    </row>
    <row r="108" spans="1:16">
      <c r="A108" s="61" t="s">
        <v>243</v>
      </c>
      <c r="B108" s="51">
        <f>B$22*B107</f>
        <v>0</v>
      </c>
      <c r="C108" s="51">
        <f t="shared" ref="C108:M108" si="38">C$22*C107</f>
        <v>0</v>
      </c>
      <c r="D108" s="51">
        <f t="shared" si="38"/>
        <v>115.2</v>
      </c>
      <c r="E108" s="51">
        <f t="shared" si="38"/>
        <v>167.4</v>
      </c>
      <c r="F108" s="51">
        <f t="shared" si="38"/>
        <v>182.20000000000002</v>
      </c>
      <c r="G108" s="51">
        <f t="shared" si="38"/>
        <v>184.8</v>
      </c>
      <c r="H108" s="51">
        <f t="shared" si="38"/>
        <v>189.4</v>
      </c>
      <c r="I108" s="51">
        <f t="shared" si="38"/>
        <v>192</v>
      </c>
      <c r="J108" s="51">
        <f t="shared" si="38"/>
        <v>194.6</v>
      </c>
      <c r="K108" s="51">
        <f t="shared" si="38"/>
        <v>197.20000000000002</v>
      </c>
      <c r="L108" s="51">
        <f t="shared" si="38"/>
        <v>201.4</v>
      </c>
      <c r="M108" s="51">
        <f t="shared" si="38"/>
        <v>204</v>
      </c>
      <c r="N108" s="51">
        <f>SUM(B108:M108)</f>
        <v>1828.2</v>
      </c>
      <c r="O108" s="51">
        <f>O$22*O107</f>
        <v>3144.54</v>
      </c>
      <c r="P108" s="51">
        <f>P$22*P107</f>
        <v>4522.32</v>
      </c>
    </row>
    <row r="109" spans="1:16" ht="43.2">
      <c r="A109" s="61" t="s">
        <v>247</v>
      </c>
      <c r="B109" s="68">
        <v>0.1</v>
      </c>
      <c r="C109" s="68">
        <f>B109</f>
        <v>0.1</v>
      </c>
      <c r="D109" s="68">
        <f t="shared" ref="D109:M109" si="39">C109</f>
        <v>0.1</v>
      </c>
      <c r="E109" s="68">
        <f t="shared" si="39"/>
        <v>0.1</v>
      </c>
      <c r="F109" s="68">
        <f t="shared" si="39"/>
        <v>0.1</v>
      </c>
      <c r="G109" s="68">
        <f t="shared" si="39"/>
        <v>0.1</v>
      </c>
      <c r="H109" s="68">
        <f t="shared" si="39"/>
        <v>0.1</v>
      </c>
      <c r="I109" s="68">
        <f t="shared" si="39"/>
        <v>0.1</v>
      </c>
      <c r="J109" s="68">
        <f t="shared" si="39"/>
        <v>0.1</v>
      </c>
      <c r="K109" s="68">
        <f t="shared" si="39"/>
        <v>0.1</v>
      </c>
      <c r="L109" s="68">
        <f t="shared" si="39"/>
        <v>0.1</v>
      </c>
      <c r="M109" s="68">
        <f t="shared" si="39"/>
        <v>0.1</v>
      </c>
      <c r="N109" s="68">
        <f>AVERAGE(B109:M109)</f>
        <v>9.9999999999999992E-2</v>
      </c>
      <c r="O109" s="68">
        <v>0.12</v>
      </c>
      <c r="P109" s="68">
        <v>0.2</v>
      </c>
    </row>
    <row r="110" spans="1:16" ht="28.8">
      <c r="A110" s="61" t="s">
        <v>248</v>
      </c>
      <c r="B110" s="51">
        <f>B$22*B109</f>
        <v>0</v>
      </c>
      <c r="C110" s="51">
        <f t="shared" ref="C110:M110" si="40">C$22*C109</f>
        <v>0</v>
      </c>
      <c r="D110" s="51">
        <f t="shared" si="40"/>
        <v>576</v>
      </c>
      <c r="E110" s="51">
        <f t="shared" si="40"/>
        <v>837</v>
      </c>
      <c r="F110" s="51">
        <f t="shared" si="40"/>
        <v>911</v>
      </c>
      <c r="G110" s="51">
        <f t="shared" si="40"/>
        <v>924</v>
      </c>
      <c r="H110" s="51">
        <f t="shared" si="40"/>
        <v>947</v>
      </c>
      <c r="I110" s="51">
        <f t="shared" si="40"/>
        <v>960</v>
      </c>
      <c r="J110" s="51">
        <f t="shared" si="40"/>
        <v>973</v>
      </c>
      <c r="K110" s="51">
        <f t="shared" si="40"/>
        <v>986</v>
      </c>
      <c r="L110" s="51">
        <f t="shared" si="40"/>
        <v>1007</v>
      </c>
      <c r="M110" s="51">
        <f t="shared" si="40"/>
        <v>1020</v>
      </c>
      <c r="N110" s="51">
        <f>SUM(B110:M110)</f>
        <v>9141</v>
      </c>
      <c r="O110" s="51">
        <f>O$22*O109</f>
        <v>18867.239999999998</v>
      </c>
      <c r="P110" s="51">
        <f>P$22*P109</f>
        <v>45223.200000000004</v>
      </c>
    </row>
    <row r="111" spans="1:16" ht="28.8">
      <c r="A111" s="61" t="s">
        <v>237</v>
      </c>
      <c r="B111" s="68">
        <v>0.02</v>
      </c>
      <c r="C111" s="68">
        <f>B111</f>
        <v>0.02</v>
      </c>
      <c r="D111" s="68">
        <f t="shared" ref="D111:M111" si="41">C111</f>
        <v>0.02</v>
      </c>
      <c r="E111" s="68">
        <f t="shared" si="41"/>
        <v>0.02</v>
      </c>
      <c r="F111" s="68">
        <f t="shared" si="41"/>
        <v>0.02</v>
      </c>
      <c r="G111" s="68">
        <f t="shared" si="41"/>
        <v>0.02</v>
      </c>
      <c r="H111" s="68">
        <f t="shared" si="41"/>
        <v>0.02</v>
      </c>
      <c r="I111" s="68">
        <f t="shared" si="41"/>
        <v>0.02</v>
      </c>
      <c r="J111" s="68">
        <f t="shared" si="41"/>
        <v>0.02</v>
      </c>
      <c r="K111" s="68">
        <f t="shared" si="41"/>
        <v>0.02</v>
      </c>
      <c r="L111" s="68">
        <f t="shared" si="41"/>
        <v>0.02</v>
      </c>
      <c r="M111" s="68">
        <f t="shared" si="41"/>
        <v>0.02</v>
      </c>
      <c r="N111" s="68">
        <f>AVERAGE(B111:M111)</f>
        <v>1.9999999999999997E-2</v>
      </c>
      <c r="O111" s="68">
        <v>0.02</v>
      </c>
      <c r="P111" s="68">
        <v>0.02</v>
      </c>
    </row>
    <row r="112" spans="1:16">
      <c r="A112" s="61" t="s">
        <v>214</v>
      </c>
      <c r="B112" s="51">
        <f>B$22*B111</f>
        <v>0</v>
      </c>
      <c r="C112" s="51">
        <f t="shared" ref="C112:M112" si="42">C$22*C111</f>
        <v>0</v>
      </c>
      <c r="D112" s="51">
        <f t="shared" si="42"/>
        <v>115.2</v>
      </c>
      <c r="E112" s="51">
        <f t="shared" si="42"/>
        <v>167.4</v>
      </c>
      <c r="F112" s="51">
        <f t="shared" si="42"/>
        <v>182.20000000000002</v>
      </c>
      <c r="G112" s="51">
        <f t="shared" si="42"/>
        <v>184.8</v>
      </c>
      <c r="H112" s="51">
        <f t="shared" si="42"/>
        <v>189.4</v>
      </c>
      <c r="I112" s="51">
        <f t="shared" si="42"/>
        <v>192</v>
      </c>
      <c r="J112" s="51">
        <f t="shared" si="42"/>
        <v>194.6</v>
      </c>
      <c r="K112" s="51">
        <f t="shared" si="42"/>
        <v>197.20000000000002</v>
      </c>
      <c r="L112" s="51">
        <f t="shared" si="42"/>
        <v>201.4</v>
      </c>
      <c r="M112" s="51">
        <f t="shared" si="42"/>
        <v>204</v>
      </c>
      <c r="N112" s="51">
        <f>SUM(B112:M112)</f>
        <v>1828.2</v>
      </c>
      <c r="O112" s="51">
        <f>O$22*O111</f>
        <v>3144.54</v>
      </c>
      <c r="P112" s="51">
        <f>P$22*P111</f>
        <v>4522.32</v>
      </c>
    </row>
    <row r="113" spans="1:21" ht="28.2" customHeight="1">
      <c r="A113" s="61" t="s">
        <v>212</v>
      </c>
      <c r="B113" s="68">
        <v>0.05</v>
      </c>
      <c r="C113" s="68">
        <f>B113</f>
        <v>0.05</v>
      </c>
      <c r="D113" s="68">
        <f t="shared" ref="D113:M113" si="43">C113</f>
        <v>0.05</v>
      </c>
      <c r="E113" s="68">
        <f t="shared" si="43"/>
        <v>0.05</v>
      </c>
      <c r="F113" s="68">
        <f t="shared" si="43"/>
        <v>0.05</v>
      </c>
      <c r="G113" s="68">
        <f t="shared" si="43"/>
        <v>0.05</v>
      </c>
      <c r="H113" s="68">
        <f t="shared" si="43"/>
        <v>0.05</v>
      </c>
      <c r="I113" s="68">
        <f t="shared" si="43"/>
        <v>0.05</v>
      </c>
      <c r="J113" s="68">
        <f t="shared" si="43"/>
        <v>0.05</v>
      </c>
      <c r="K113" s="68">
        <f t="shared" si="43"/>
        <v>0.05</v>
      </c>
      <c r="L113" s="68">
        <f t="shared" si="43"/>
        <v>0.05</v>
      </c>
      <c r="M113" s="68">
        <f t="shared" si="43"/>
        <v>0.05</v>
      </c>
      <c r="N113" s="68">
        <f>AVERAGE(B113:M113)</f>
        <v>4.9999999999999996E-2</v>
      </c>
      <c r="O113" s="68">
        <v>0.05</v>
      </c>
      <c r="P113" s="68">
        <v>0.05</v>
      </c>
    </row>
    <row r="114" spans="1:21">
      <c r="A114" s="61" t="s">
        <v>215</v>
      </c>
      <c r="B114" s="51">
        <f>B$22*B113</f>
        <v>0</v>
      </c>
      <c r="C114" s="51">
        <f t="shared" ref="C114:M114" si="44">C$22*C113</f>
        <v>0</v>
      </c>
      <c r="D114" s="51">
        <f t="shared" si="44"/>
        <v>288</v>
      </c>
      <c r="E114" s="51">
        <f t="shared" si="44"/>
        <v>418.5</v>
      </c>
      <c r="F114" s="51">
        <f t="shared" si="44"/>
        <v>455.5</v>
      </c>
      <c r="G114" s="51">
        <f t="shared" si="44"/>
        <v>462</v>
      </c>
      <c r="H114" s="51">
        <f t="shared" si="44"/>
        <v>473.5</v>
      </c>
      <c r="I114" s="51">
        <f t="shared" si="44"/>
        <v>480</v>
      </c>
      <c r="J114" s="51">
        <f t="shared" si="44"/>
        <v>486.5</v>
      </c>
      <c r="K114" s="51">
        <f t="shared" si="44"/>
        <v>493</v>
      </c>
      <c r="L114" s="51">
        <f t="shared" si="44"/>
        <v>503.5</v>
      </c>
      <c r="M114" s="51">
        <f t="shared" si="44"/>
        <v>510</v>
      </c>
      <c r="N114" s="51">
        <f>SUM(B114:M114)</f>
        <v>4570.5</v>
      </c>
      <c r="O114" s="51">
        <f>O$22*O113</f>
        <v>7861.35</v>
      </c>
      <c r="P114" s="51">
        <f>P$22*P113</f>
        <v>11305.800000000001</v>
      </c>
    </row>
    <row r="115" spans="1:21" ht="28.8">
      <c r="A115" s="61" t="s">
        <v>213</v>
      </c>
      <c r="B115" s="68">
        <v>2.5000000000000001E-2</v>
      </c>
      <c r="C115" s="68">
        <f>B115</f>
        <v>2.5000000000000001E-2</v>
      </c>
      <c r="D115" s="68">
        <f t="shared" ref="D115:M115" si="45">C115</f>
        <v>2.5000000000000001E-2</v>
      </c>
      <c r="E115" s="68">
        <f t="shared" si="45"/>
        <v>2.5000000000000001E-2</v>
      </c>
      <c r="F115" s="68">
        <f t="shared" si="45"/>
        <v>2.5000000000000001E-2</v>
      </c>
      <c r="G115" s="68">
        <f t="shared" si="45"/>
        <v>2.5000000000000001E-2</v>
      </c>
      <c r="H115" s="68">
        <f t="shared" si="45"/>
        <v>2.5000000000000001E-2</v>
      </c>
      <c r="I115" s="68">
        <f t="shared" si="45"/>
        <v>2.5000000000000001E-2</v>
      </c>
      <c r="J115" s="68">
        <f t="shared" si="45"/>
        <v>2.5000000000000001E-2</v>
      </c>
      <c r="K115" s="68">
        <f t="shared" si="45"/>
        <v>2.5000000000000001E-2</v>
      </c>
      <c r="L115" s="68">
        <f t="shared" si="45"/>
        <v>2.5000000000000001E-2</v>
      </c>
      <c r="M115" s="68">
        <f t="shared" si="45"/>
        <v>2.5000000000000001E-2</v>
      </c>
      <c r="N115" s="68">
        <f>AVERAGE(B115:M115)</f>
        <v>2.4999999999999998E-2</v>
      </c>
      <c r="O115" s="68">
        <v>2.5000000000000001E-2</v>
      </c>
      <c r="P115" s="68">
        <v>2.5000000000000001E-2</v>
      </c>
    </row>
    <row r="116" spans="1:21">
      <c r="A116" s="61" t="s">
        <v>216</v>
      </c>
      <c r="B116" s="51">
        <f>B$22*B115</f>
        <v>0</v>
      </c>
      <c r="C116" s="51">
        <f t="shared" ref="C116:M116" si="46">C$22*C115</f>
        <v>0</v>
      </c>
      <c r="D116" s="51">
        <f t="shared" si="46"/>
        <v>144</v>
      </c>
      <c r="E116" s="51">
        <f t="shared" si="46"/>
        <v>209.25</v>
      </c>
      <c r="F116" s="51">
        <f t="shared" si="46"/>
        <v>227.75</v>
      </c>
      <c r="G116" s="51">
        <f t="shared" si="46"/>
        <v>231</v>
      </c>
      <c r="H116" s="51">
        <f t="shared" si="46"/>
        <v>236.75</v>
      </c>
      <c r="I116" s="51">
        <f t="shared" si="46"/>
        <v>240</v>
      </c>
      <c r="J116" s="51">
        <f t="shared" si="46"/>
        <v>243.25</v>
      </c>
      <c r="K116" s="51">
        <f t="shared" si="46"/>
        <v>246.5</v>
      </c>
      <c r="L116" s="51">
        <f t="shared" si="46"/>
        <v>251.75</v>
      </c>
      <c r="M116" s="51">
        <f t="shared" si="46"/>
        <v>255</v>
      </c>
      <c r="N116" s="51">
        <f>SUM(B116:M116)</f>
        <v>2285.25</v>
      </c>
      <c r="O116" s="51">
        <f>O$22*O115</f>
        <v>3930.6750000000002</v>
      </c>
      <c r="P116" s="51">
        <f>P$22*P115</f>
        <v>5652.9000000000005</v>
      </c>
    </row>
    <row r="117" spans="1:21">
      <c r="A117" s="23" t="s">
        <v>45</v>
      </c>
      <c r="B117" s="24">
        <f>B106+B108+B110+B114+B116+B112</f>
        <v>100</v>
      </c>
      <c r="C117" s="24">
        <f>C106+C108+C110+C114+C116+C112</f>
        <v>150</v>
      </c>
      <c r="D117" s="24">
        <f>D106+D108+D110+D114+D116+D112</f>
        <v>1438.4</v>
      </c>
      <c r="E117" s="24">
        <f t="shared" ref="E117:L117" si="47">E106+E108+E110+E114+E116+E112</f>
        <v>1999.5500000000002</v>
      </c>
      <c r="F117" s="24">
        <f t="shared" si="47"/>
        <v>2158.65</v>
      </c>
      <c r="G117" s="24">
        <f t="shared" si="47"/>
        <v>2186.6</v>
      </c>
      <c r="H117" s="24">
        <f t="shared" si="47"/>
        <v>2236.0500000000002</v>
      </c>
      <c r="I117" s="24">
        <f t="shared" si="47"/>
        <v>2264</v>
      </c>
      <c r="J117" s="24">
        <f t="shared" si="47"/>
        <v>2291.9499999999998</v>
      </c>
      <c r="K117" s="24">
        <f t="shared" si="47"/>
        <v>2319.8999999999996</v>
      </c>
      <c r="L117" s="24">
        <f t="shared" si="47"/>
        <v>2365.0500000000002</v>
      </c>
      <c r="M117" s="24">
        <f>M106+M108+M110+M114+M116+M112</f>
        <v>2393</v>
      </c>
      <c r="N117" s="24">
        <f>N106+N108+N110+N114+N116+N112</f>
        <v>21903.15</v>
      </c>
      <c r="O117" s="24">
        <f>O106+O108+O110+O114+O116+O112</f>
        <v>39948.345000000001</v>
      </c>
      <c r="P117" s="24">
        <f>P106+P108+P110+P114+P116+P112</f>
        <v>74426.540000000008</v>
      </c>
      <c r="S117" s="130">
        <f>N117/N23</f>
        <v>0.23961437479488024</v>
      </c>
      <c r="T117" s="130">
        <f>O117/O23</f>
        <v>0.25408069224751473</v>
      </c>
      <c r="U117" s="130">
        <f>P117/P23</f>
        <v>0.32915202816253608</v>
      </c>
    </row>
    <row r="118" spans="1:21">
      <c r="A118" s="72" t="s">
        <v>218</v>
      </c>
      <c r="B118" s="72"/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  <c r="O118" s="72"/>
      <c r="P118" s="72"/>
    </row>
    <row r="119" spans="1:21" ht="24.9" customHeight="1">
      <c r="A119" s="13" t="s">
        <v>3</v>
      </c>
    </row>
    <row r="120" spans="1:21">
      <c r="B120" s="21" t="s">
        <v>4</v>
      </c>
      <c r="C120" s="21" t="s">
        <v>5</v>
      </c>
      <c r="D120" s="21" t="s">
        <v>6</v>
      </c>
      <c r="E120" s="21" t="s">
        <v>7</v>
      </c>
      <c r="F120" s="21" t="s">
        <v>8</v>
      </c>
      <c r="G120" s="21" t="s">
        <v>9</v>
      </c>
      <c r="H120" s="21" t="s">
        <v>10</v>
      </c>
      <c r="I120" s="21" t="s">
        <v>11</v>
      </c>
      <c r="J120" s="21" t="s">
        <v>12</v>
      </c>
      <c r="K120" s="21" t="s">
        <v>13</v>
      </c>
      <c r="L120" s="21" t="s">
        <v>14</v>
      </c>
      <c r="M120" s="21" t="s">
        <v>15</v>
      </c>
      <c r="N120" s="22" t="s">
        <v>16</v>
      </c>
      <c r="O120" s="22" t="s">
        <v>17</v>
      </c>
      <c r="P120" s="22" t="s">
        <v>18</v>
      </c>
    </row>
    <row r="121" spans="1:21">
      <c r="A121" s="107" t="s">
        <v>3</v>
      </c>
      <c r="B121" s="17">
        <f>Investitionen!C20</f>
        <v>0</v>
      </c>
      <c r="C121" s="17">
        <f>Investitionen!D20</f>
        <v>0</v>
      </c>
      <c r="D121" s="17">
        <f>Investitionen!E20</f>
        <v>0</v>
      </c>
      <c r="E121" s="17">
        <f>Investitionen!F20</f>
        <v>0</v>
      </c>
      <c r="F121" s="17">
        <f>Investitionen!G20</f>
        <v>0</v>
      </c>
      <c r="G121" s="17">
        <f>Investitionen!H20</f>
        <v>0</v>
      </c>
      <c r="H121" s="17">
        <f>Investitionen!I20</f>
        <v>0</v>
      </c>
      <c r="I121" s="17">
        <f>Investitionen!J20</f>
        <v>0</v>
      </c>
      <c r="J121" s="17">
        <f>Investitionen!K20</f>
        <v>0</v>
      </c>
      <c r="K121" s="17">
        <f>Investitionen!L20</f>
        <v>0</v>
      </c>
      <c r="L121" s="17">
        <f>Investitionen!M20</f>
        <v>0</v>
      </c>
      <c r="M121" s="17">
        <f>Investitionen!N20</f>
        <v>0</v>
      </c>
      <c r="N121" s="17">
        <f>SUM(B121:M121)</f>
        <v>0</v>
      </c>
      <c r="O121" s="17">
        <f>Investitionen!P20</f>
        <v>1200</v>
      </c>
      <c r="P121" s="17">
        <f>Investitionen!Q20</f>
        <v>1000</v>
      </c>
    </row>
    <row r="122" spans="1:21">
      <c r="A122" s="27" t="s">
        <v>48</v>
      </c>
      <c r="B122" s="24">
        <f t="shared" ref="B122:P122" si="48">SUM(B121:B121)</f>
        <v>0</v>
      </c>
      <c r="C122" s="24">
        <f t="shared" si="48"/>
        <v>0</v>
      </c>
      <c r="D122" s="24">
        <f t="shared" si="48"/>
        <v>0</v>
      </c>
      <c r="E122" s="24">
        <f t="shared" si="48"/>
        <v>0</v>
      </c>
      <c r="F122" s="24">
        <f t="shared" si="48"/>
        <v>0</v>
      </c>
      <c r="G122" s="24">
        <f t="shared" si="48"/>
        <v>0</v>
      </c>
      <c r="H122" s="24">
        <f t="shared" si="48"/>
        <v>0</v>
      </c>
      <c r="I122" s="24">
        <f t="shared" si="48"/>
        <v>0</v>
      </c>
      <c r="J122" s="24">
        <f t="shared" si="48"/>
        <v>0</v>
      </c>
      <c r="K122" s="24">
        <f t="shared" si="48"/>
        <v>0</v>
      </c>
      <c r="L122" s="24">
        <f t="shared" si="48"/>
        <v>0</v>
      </c>
      <c r="M122" s="24">
        <f t="shared" si="48"/>
        <v>0</v>
      </c>
      <c r="N122" s="24">
        <f t="shared" si="48"/>
        <v>0</v>
      </c>
      <c r="O122" s="24">
        <f t="shared" si="48"/>
        <v>1200</v>
      </c>
      <c r="P122" s="24">
        <f t="shared" si="48"/>
        <v>1000</v>
      </c>
    </row>
    <row r="123" spans="1:21" ht="24.9" customHeight="1"/>
    <row r="124" spans="1:21" ht="15.6">
      <c r="A124" s="13" t="s">
        <v>49</v>
      </c>
    </row>
    <row r="125" spans="1:21">
      <c r="B125" s="21" t="s">
        <v>4</v>
      </c>
      <c r="C125" s="21" t="s">
        <v>5</v>
      </c>
      <c r="D125" s="21" t="s">
        <v>6</v>
      </c>
      <c r="E125" s="21" t="s">
        <v>7</v>
      </c>
      <c r="F125" s="21" t="s">
        <v>8</v>
      </c>
      <c r="G125" s="21" t="s">
        <v>9</v>
      </c>
      <c r="H125" s="21" t="s">
        <v>10</v>
      </c>
      <c r="I125" s="21" t="s">
        <v>11</v>
      </c>
      <c r="J125" s="21" t="s">
        <v>12</v>
      </c>
      <c r="K125" s="21" t="s">
        <v>13</v>
      </c>
      <c r="L125" s="21" t="s">
        <v>14</v>
      </c>
      <c r="M125" s="21" t="s">
        <v>15</v>
      </c>
      <c r="N125" s="22" t="s">
        <v>16</v>
      </c>
      <c r="O125" s="22" t="s">
        <v>17</v>
      </c>
      <c r="P125" s="22" t="s">
        <v>18</v>
      </c>
    </row>
    <row r="126" spans="1:21">
      <c r="A126" s="14" t="s">
        <v>50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f>(N122+Investitionen!B20)/4</f>
        <v>747.5</v>
      </c>
      <c r="N126" s="17">
        <f>M126</f>
        <v>747.5</v>
      </c>
      <c r="O126" s="17">
        <f>(N122+O122+Investitionen!B20)/4</f>
        <v>1047.5</v>
      </c>
      <c r="P126" s="17">
        <f>(N122+O122+P122+Investitionen!B20)/4</f>
        <v>1297.5</v>
      </c>
    </row>
    <row r="127" spans="1:21" hidden="1">
      <c r="A127" s="28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</row>
    <row r="128" spans="1:21" ht="15.6" hidden="1">
      <c r="A128" s="13" t="s">
        <v>51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</row>
    <row r="129" spans="1:17" hidden="1">
      <c r="A129" s="28"/>
      <c r="B129" s="21" t="s">
        <v>4</v>
      </c>
      <c r="C129" s="21" t="s">
        <v>5</v>
      </c>
      <c r="D129" s="21" t="s">
        <v>6</v>
      </c>
      <c r="E129" s="21" t="s">
        <v>7</v>
      </c>
      <c r="F129" s="21" t="s">
        <v>8</v>
      </c>
      <c r="G129" s="21" t="s">
        <v>9</v>
      </c>
      <c r="H129" s="21" t="s">
        <v>10</v>
      </c>
      <c r="I129" s="21" t="s">
        <v>11</v>
      </c>
      <c r="J129" s="21" t="s">
        <v>12</v>
      </c>
      <c r="K129" s="21" t="s">
        <v>13</v>
      </c>
      <c r="L129" s="21" t="s">
        <v>14</v>
      </c>
      <c r="M129" s="21" t="s">
        <v>15</v>
      </c>
      <c r="N129" s="22" t="s">
        <v>16</v>
      </c>
      <c r="O129" s="22" t="s">
        <v>17</v>
      </c>
      <c r="P129" s="22" t="s">
        <v>18</v>
      </c>
      <c r="Q129" s="20"/>
    </row>
    <row r="130" spans="1:17" hidden="1">
      <c r="A130" s="14" t="s">
        <v>51</v>
      </c>
      <c r="B130" s="17">
        <v>0</v>
      </c>
      <c r="C130" s="17">
        <v>0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f>SUM(B130:M130)</f>
        <v>0</v>
      </c>
      <c r="O130" s="17">
        <v>0</v>
      </c>
      <c r="P130" s="17">
        <v>0</v>
      </c>
      <c r="Q130" s="20"/>
    </row>
    <row r="131" spans="1:17" ht="24.9" customHeight="1"/>
    <row r="132" spans="1:17" ht="15.6">
      <c r="A132" s="13" t="s">
        <v>52</v>
      </c>
    </row>
    <row r="133" spans="1:17" ht="28.8">
      <c r="B133" s="14" t="s">
        <v>53</v>
      </c>
      <c r="C133" s="21" t="s">
        <v>4</v>
      </c>
      <c r="D133" s="21" t="s">
        <v>5</v>
      </c>
      <c r="E133" s="21" t="s">
        <v>6</v>
      </c>
      <c r="F133" s="21" t="s">
        <v>7</v>
      </c>
      <c r="G133" s="21" t="s">
        <v>8</v>
      </c>
      <c r="H133" s="21" t="s">
        <v>9</v>
      </c>
      <c r="I133" s="21" t="s">
        <v>10</v>
      </c>
      <c r="J133" s="21" t="s">
        <v>11</v>
      </c>
      <c r="K133" s="21" t="s">
        <v>12</v>
      </c>
      <c r="L133" s="21" t="s">
        <v>13</v>
      </c>
      <c r="M133" s="21" t="s">
        <v>14</v>
      </c>
      <c r="N133" s="21" t="s">
        <v>15</v>
      </c>
      <c r="O133" s="22" t="s">
        <v>16</v>
      </c>
      <c r="P133" s="22" t="s">
        <v>17</v>
      </c>
      <c r="Q133" s="22" t="s">
        <v>18</v>
      </c>
    </row>
    <row r="134" spans="1:17" hidden="1">
      <c r="A134" s="61" t="s">
        <v>192</v>
      </c>
      <c r="B134" s="68">
        <v>0</v>
      </c>
      <c r="C134" s="17">
        <v>0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51">
        <f>SUM(C134:N134)</f>
        <v>0</v>
      </c>
      <c r="P134" s="17">
        <v>0</v>
      </c>
      <c r="Q134" s="17">
        <v>0</v>
      </c>
    </row>
    <row r="135" spans="1:17" hidden="1">
      <c r="A135" s="14" t="s">
        <v>125</v>
      </c>
      <c r="B135" s="22"/>
      <c r="C135" s="17">
        <v>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f t="shared" ref="O135:O145" si="49">SUM(C135:N135)</f>
        <v>0</v>
      </c>
      <c r="P135" s="17">
        <v>0</v>
      </c>
      <c r="Q135" s="17">
        <v>0</v>
      </c>
    </row>
    <row r="136" spans="1:17" hidden="1">
      <c r="A136" s="14" t="s">
        <v>141</v>
      </c>
      <c r="B136" s="15">
        <v>0</v>
      </c>
      <c r="C136" s="51">
        <v>0</v>
      </c>
      <c r="D136" s="51">
        <v>0</v>
      </c>
      <c r="E136" s="51">
        <v>0</v>
      </c>
      <c r="F136" s="51">
        <v>0</v>
      </c>
      <c r="G136" s="51">
        <v>0</v>
      </c>
      <c r="H136" s="51">
        <v>0</v>
      </c>
      <c r="I136" s="51">
        <v>0</v>
      </c>
      <c r="J136" s="51">
        <v>0</v>
      </c>
      <c r="K136" s="51">
        <v>0</v>
      </c>
      <c r="L136" s="51">
        <v>0</v>
      </c>
      <c r="M136" s="51">
        <v>0</v>
      </c>
      <c r="N136" s="51">
        <v>0</v>
      </c>
      <c r="O136" s="51">
        <f>SUM(C136:N136)</f>
        <v>0</v>
      </c>
      <c r="P136" s="51">
        <v>0</v>
      </c>
      <c r="Q136" s="51">
        <v>0</v>
      </c>
    </row>
    <row r="137" spans="1:17" hidden="1">
      <c r="A137" s="14" t="s">
        <v>125</v>
      </c>
      <c r="B137" s="22"/>
      <c r="C137" s="17">
        <v>0</v>
      </c>
      <c r="D137" s="17">
        <v>0</v>
      </c>
      <c r="E137" s="17">
        <v>0</v>
      </c>
      <c r="F137" s="17">
        <v>0</v>
      </c>
      <c r="G137" s="17">
        <v>0</v>
      </c>
      <c r="H137" s="17">
        <v>0</v>
      </c>
      <c r="I137" s="17">
        <v>0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f>SUM(C137:N137)</f>
        <v>0</v>
      </c>
      <c r="P137" s="17">
        <v>0</v>
      </c>
      <c r="Q137" s="17">
        <v>0</v>
      </c>
    </row>
    <row r="138" spans="1:17">
      <c r="A138" s="61" t="s">
        <v>224</v>
      </c>
      <c r="B138" s="68">
        <v>0.2</v>
      </c>
      <c r="C138" s="17">
        <v>0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51">
        <f>SUM(C138:N138)</f>
        <v>0</v>
      </c>
      <c r="P138" s="17">
        <f>1500*8</f>
        <v>12000</v>
      </c>
      <c r="Q138" s="17">
        <f>1800*12</f>
        <v>21600</v>
      </c>
    </row>
    <row r="139" spans="1:17" hidden="1">
      <c r="A139" s="14" t="s">
        <v>125</v>
      </c>
      <c r="B139" s="22"/>
      <c r="C139" s="17">
        <v>0</v>
      </c>
      <c r="D139" s="17">
        <v>0</v>
      </c>
      <c r="E139" s="17">
        <v>0</v>
      </c>
      <c r="F139" s="17">
        <v>0</v>
      </c>
      <c r="G139" s="17">
        <v>0</v>
      </c>
      <c r="H139" s="17">
        <v>0</v>
      </c>
      <c r="I139" s="17">
        <v>0</v>
      </c>
      <c r="J139" s="17">
        <v>0</v>
      </c>
      <c r="K139" s="17">
        <v>0</v>
      </c>
      <c r="L139" s="17">
        <v>0</v>
      </c>
      <c r="M139" s="17">
        <v>0</v>
      </c>
      <c r="N139" s="17">
        <v>0</v>
      </c>
      <c r="O139" s="17">
        <f t="shared" si="49"/>
        <v>0</v>
      </c>
      <c r="P139" s="17">
        <v>0</v>
      </c>
      <c r="Q139" s="17">
        <v>0</v>
      </c>
    </row>
    <row r="140" spans="1:17" hidden="1">
      <c r="A140" s="61" t="s">
        <v>181</v>
      </c>
      <c r="B140" s="68">
        <v>0.2</v>
      </c>
      <c r="C140" s="17">
        <v>0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7">
        <v>0</v>
      </c>
      <c r="N140" s="17">
        <v>0</v>
      </c>
      <c r="O140" s="51">
        <f>SUM(C140:N140)</f>
        <v>0</v>
      </c>
      <c r="P140" s="17">
        <v>0</v>
      </c>
      <c r="Q140" s="17">
        <v>0</v>
      </c>
    </row>
    <row r="141" spans="1:17" hidden="1">
      <c r="A141" s="14" t="s">
        <v>125</v>
      </c>
      <c r="B141" s="22"/>
      <c r="C141" s="17">
        <v>0</v>
      </c>
      <c r="D141" s="17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0</v>
      </c>
      <c r="L141" s="17">
        <v>0</v>
      </c>
      <c r="M141" s="17">
        <v>0</v>
      </c>
      <c r="N141" s="17">
        <v>0</v>
      </c>
      <c r="O141" s="17">
        <f t="shared" si="49"/>
        <v>0</v>
      </c>
      <c r="P141" s="17">
        <v>0</v>
      </c>
      <c r="Q141" s="17">
        <v>0</v>
      </c>
    </row>
    <row r="142" spans="1:17" hidden="1">
      <c r="A142" s="61" t="s">
        <v>184</v>
      </c>
      <c r="B142" s="68">
        <v>0.2</v>
      </c>
      <c r="C142" s="51">
        <v>0</v>
      </c>
      <c r="D142" s="51">
        <v>0</v>
      </c>
      <c r="E142" s="51">
        <v>0</v>
      </c>
      <c r="F142" s="51">
        <v>0</v>
      </c>
      <c r="G142" s="51">
        <v>0</v>
      </c>
      <c r="H142" s="51">
        <v>0</v>
      </c>
      <c r="I142" s="51">
        <v>0</v>
      </c>
      <c r="J142" s="51">
        <v>0</v>
      </c>
      <c r="K142" s="51">
        <v>0</v>
      </c>
      <c r="L142" s="51">
        <v>0</v>
      </c>
      <c r="M142" s="51">
        <v>0</v>
      </c>
      <c r="N142" s="51">
        <v>0</v>
      </c>
      <c r="O142" s="51">
        <f>SUM(C142:N142)</f>
        <v>0</v>
      </c>
      <c r="P142" s="17">
        <v>0</v>
      </c>
      <c r="Q142" s="17">
        <v>0</v>
      </c>
    </row>
    <row r="143" spans="1:17" ht="15.75" hidden="1" customHeight="1">
      <c r="A143" s="14" t="s">
        <v>125</v>
      </c>
      <c r="B143" s="22"/>
      <c r="C143" s="17">
        <v>0</v>
      </c>
      <c r="D143" s="17">
        <v>0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7">
        <v>0</v>
      </c>
      <c r="N143" s="17">
        <v>0</v>
      </c>
      <c r="O143" s="17">
        <f t="shared" si="49"/>
        <v>0</v>
      </c>
      <c r="P143" s="17">
        <v>0</v>
      </c>
      <c r="Q143" s="17">
        <v>0</v>
      </c>
    </row>
    <row r="144" spans="1:17" hidden="1">
      <c r="A144" s="61" t="s">
        <v>220</v>
      </c>
      <c r="B144" s="15">
        <v>0.2</v>
      </c>
      <c r="C144" s="17">
        <v>0</v>
      </c>
      <c r="D144" s="17">
        <v>0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7">
        <v>0</v>
      </c>
      <c r="N144" s="17">
        <v>0</v>
      </c>
      <c r="O144" s="17">
        <f t="shared" si="49"/>
        <v>0</v>
      </c>
      <c r="P144" s="17">
        <v>0</v>
      </c>
      <c r="Q144" s="17">
        <v>0</v>
      </c>
    </row>
    <row r="145" spans="1:17" hidden="1">
      <c r="A145" s="14" t="s">
        <v>125</v>
      </c>
      <c r="B145" s="22"/>
      <c r="C145" s="17">
        <v>0</v>
      </c>
      <c r="D145" s="17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0</v>
      </c>
      <c r="J145" s="17">
        <v>0</v>
      </c>
      <c r="K145" s="17">
        <v>0</v>
      </c>
      <c r="L145" s="17">
        <v>0</v>
      </c>
      <c r="M145" s="17">
        <v>0</v>
      </c>
      <c r="N145" s="17">
        <v>0</v>
      </c>
      <c r="O145" s="17">
        <f t="shared" si="49"/>
        <v>0</v>
      </c>
      <c r="P145" s="17">
        <v>0</v>
      </c>
      <c r="Q145" s="17">
        <v>0</v>
      </c>
    </row>
    <row r="146" spans="1:17" hidden="1">
      <c r="A146" s="61" t="s">
        <v>190</v>
      </c>
      <c r="B146" s="15">
        <v>0.2</v>
      </c>
      <c r="C146" s="17">
        <v>0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</row>
    <row r="147" spans="1:17" hidden="1">
      <c r="A147" s="14" t="s">
        <v>125</v>
      </c>
      <c r="B147" s="22"/>
      <c r="C147" s="17">
        <v>0</v>
      </c>
      <c r="D147" s="17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f>SUM(C147:N147)</f>
        <v>0</v>
      </c>
      <c r="P147" s="17">
        <v>0</v>
      </c>
      <c r="Q147" s="17">
        <v>0</v>
      </c>
    </row>
    <row r="148" spans="1:17" ht="28.8">
      <c r="A148" s="14" t="s">
        <v>54</v>
      </c>
      <c r="B148" s="22"/>
      <c r="C148" s="17">
        <f t="shared" ref="C148:N148" si="50">($B$134*(C134+C135))+($B$138*(C138+C139))+($B$140*(C140+C141))+($B$142*(C142+C143))+($B$144*(C144+C145))+($B$146*(C146+C147))</f>
        <v>0</v>
      </c>
      <c r="D148" s="17">
        <f t="shared" si="50"/>
        <v>0</v>
      </c>
      <c r="E148" s="17">
        <f t="shared" si="50"/>
        <v>0</v>
      </c>
      <c r="F148" s="17">
        <f t="shared" si="50"/>
        <v>0</v>
      </c>
      <c r="G148" s="17">
        <f t="shared" si="50"/>
        <v>0</v>
      </c>
      <c r="H148" s="17">
        <f t="shared" si="50"/>
        <v>0</v>
      </c>
      <c r="I148" s="17">
        <f t="shared" si="50"/>
        <v>0</v>
      </c>
      <c r="J148" s="17">
        <f t="shared" si="50"/>
        <v>0</v>
      </c>
      <c r="K148" s="17">
        <f t="shared" si="50"/>
        <v>0</v>
      </c>
      <c r="L148" s="17">
        <f t="shared" si="50"/>
        <v>0</v>
      </c>
      <c r="M148" s="17">
        <f>($B$134*(M134+M135))+($B$138*(M138+M139))+($B$140*(M140+M141))+($B$142*(M142+M143))+($B$144*(M144+M145))+($B$146*(M146+M147))</f>
        <v>0</v>
      </c>
      <c r="N148" s="17">
        <f t="shared" si="50"/>
        <v>0</v>
      </c>
      <c r="O148" s="17">
        <f>SUM(C148:N148)</f>
        <v>0</v>
      </c>
      <c r="P148" s="17">
        <f>($B$134*(P134+P135))+($B$138*(P138+P139))+($B$140*(P140+P141))+($B$142*(P142+P143))+($B$144*(P144+P145))+($B$146*(P146+P147))</f>
        <v>2400</v>
      </c>
      <c r="Q148" s="17">
        <f>($B$134*(Q134+Q135))+($B$138*(Q138+Q139))+($B$140*(Q140+Q141))+($B$142*(Q142+Q143))+($B$144*(Q144+Q145))+($B$146*(Q146+Q147))</f>
        <v>4320</v>
      </c>
    </row>
    <row r="149" spans="1:17">
      <c r="A149" s="23" t="s">
        <v>55</v>
      </c>
      <c r="B149" s="29"/>
      <c r="C149" s="24">
        <f t="shared" ref="C149:P149" si="51">SUM(C134:C148)</f>
        <v>0</v>
      </c>
      <c r="D149" s="24">
        <f t="shared" si="51"/>
        <v>0</v>
      </c>
      <c r="E149" s="24">
        <f t="shared" si="51"/>
        <v>0</v>
      </c>
      <c r="F149" s="24">
        <f t="shared" si="51"/>
        <v>0</v>
      </c>
      <c r="G149" s="24">
        <f t="shared" si="51"/>
        <v>0</v>
      </c>
      <c r="H149" s="24">
        <f t="shared" si="51"/>
        <v>0</v>
      </c>
      <c r="I149" s="24">
        <f t="shared" si="51"/>
        <v>0</v>
      </c>
      <c r="J149" s="24">
        <f t="shared" si="51"/>
        <v>0</v>
      </c>
      <c r="K149" s="24">
        <f t="shared" si="51"/>
        <v>0</v>
      </c>
      <c r="L149" s="24">
        <f t="shared" si="51"/>
        <v>0</v>
      </c>
      <c r="M149" s="24">
        <f t="shared" si="51"/>
        <v>0</v>
      </c>
      <c r="N149" s="24">
        <f t="shared" si="51"/>
        <v>0</v>
      </c>
      <c r="O149" s="24">
        <f t="shared" si="51"/>
        <v>0</v>
      </c>
      <c r="P149" s="24">
        <f t="shared" si="51"/>
        <v>14400</v>
      </c>
      <c r="Q149" s="24">
        <f>SUM(Q134:Q148)</f>
        <v>25920</v>
      </c>
    </row>
    <row r="150" spans="1:17" ht="24.9" hidden="1" customHeight="1"/>
    <row r="151" spans="1:17" ht="15.6" hidden="1">
      <c r="A151" s="13" t="s">
        <v>56</v>
      </c>
    </row>
    <row r="152" spans="1:17" hidden="1">
      <c r="B152" s="21" t="s">
        <v>4</v>
      </c>
      <c r="C152" s="21" t="s">
        <v>5</v>
      </c>
      <c r="D152" s="21" t="s">
        <v>6</v>
      </c>
      <c r="E152" s="21" t="s">
        <v>7</v>
      </c>
      <c r="F152" s="21" t="s">
        <v>8</v>
      </c>
      <c r="G152" s="21" t="s">
        <v>9</v>
      </c>
      <c r="H152" s="21" t="s">
        <v>10</v>
      </c>
      <c r="I152" s="21" t="s">
        <v>11</v>
      </c>
      <c r="J152" s="21" t="s">
        <v>12</v>
      </c>
      <c r="K152" s="21" t="s">
        <v>13</v>
      </c>
      <c r="L152" s="21" t="s">
        <v>14</v>
      </c>
      <c r="M152" s="21" t="s">
        <v>15</v>
      </c>
      <c r="N152" s="22" t="s">
        <v>16</v>
      </c>
      <c r="O152" s="22" t="s">
        <v>17</v>
      </c>
      <c r="P152" s="22" t="s">
        <v>18</v>
      </c>
    </row>
    <row r="153" spans="1:17" hidden="1">
      <c r="A153" s="2" t="s">
        <v>225</v>
      </c>
      <c r="B153" s="17">
        <v>0</v>
      </c>
      <c r="C153" s="17">
        <v>0</v>
      </c>
      <c r="D153" s="17">
        <v>0</v>
      </c>
      <c r="E153" s="17">
        <v>0</v>
      </c>
      <c r="F153" s="17">
        <v>0</v>
      </c>
      <c r="G153" s="17">
        <v>0</v>
      </c>
      <c r="H153" s="17">
        <v>0</v>
      </c>
      <c r="I153" s="17">
        <v>0</v>
      </c>
      <c r="J153" s="17">
        <v>0</v>
      </c>
      <c r="K153" s="17">
        <v>0</v>
      </c>
      <c r="L153" s="17">
        <v>0</v>
      </c>
      <c r="M153" s="17">
        <v>0</v>
      </c>
      <c r="N153" s="17">
        <f>SUM(B153:M153)</f>
        <v>0</v>
      </c>
      <c r="O153" s="17">
        <f>M153*12</f>
        <v>0</v>
      </c>
      <c r="P153" s="17">
        <f>M153*12</f>
        <v>0</v>
      </c>
    </row>
    <row r="154" spans="1:17" hidden="1">
      <c r="A154" s="14" t="s">
        <v>57</v>
      </c>
      <c r="B154" s="17">
        <f>0.15*B153</f>
        <v>0</v>
      </c>
      <c r="C154" s="17">
        <f t="shared" ref="C154:M154" si="52">0.15*C153</f>
        <v>0</v>
      </c>
      <c r="D154" s="17">
        <f t="shared" si="52"/>
        <v>0</v>
      </c>
      <c r="E154" s="17">
        <f t="shared" si="52"/>
        <v>0</v>
      </c>
      <c r="F154" s="17">
        <f t="shared" si="52"/>
        <v>0</v>
      </c>
      <c r="G154" s="17">
        <f t="shared" si="52"/>
        <v>0</v>
      </c>
      <c r="H154" s="17">
        <f t="shared" si="52"/>
        <v>0</v>
      </c>
      <c r="I154" s="17">
        <f t="shared" si="52"/>
        <v>0</v>
      </c>
      <c r="J154" s="17">
        <f t="shared" si="52"/>
        <v>0</v>
      </c>
      <c r="K154" s="17">
        <f t="shared" si="52"/>
        <v>0</v>
      </c>
      <c r="L154" s="17">
        <f t="shared" si="52"/>
        <v>0</v>
      </c>
      <c r="M154" s="17">
        <f t="shared" si="52"/>
        <v>0</v>
      </c>
      <c r="N154" s="17">
        <f>SUM(B154:M154)</f>
        <v>0</v>
      </c>
      <c r="O154" s="17">
        <f>ROUND(12*$C$154*1.3, -2)</f>
        <v>0</v>
      </c>
      <c r="P154" s="17">
        <f>ROUND(12*$C$154*1.6, -2)</f>
        <v>0</v>
      </c>
    </row>
    <row r="155" spans="1:17" hidden="1">
      <c r="A155" s="23" t="s">
        <v>58</v>
      </c>
      <c r="B155" s="24">
        <f>B153+B154</f>
        <v>0</v>
      </c>
      <c r="C155" s="24">
        <f t="shared" ref="C155:P155" si="53">C153+C154</f>
        <v>0</v>
      </c>
      <c r="D155" s="24">
        <f t="shared" si="53"/>
        <v>0</v>
      </c>
      <c r="E155" s="24">
        <f t="shared" si="53"/>
        <v>0</v>
      </c>
      <c r="F155" s="24">
        <f t="shared" si="53"/>
        <v>0</v>
      </c>
      <c r="G155" s="24">
        <f t="shared" si="53"/>
        <v>0</v>
      </c>
      <c r="H155" s="24">
        <f t="shared" si="53"/>
        <v>0</v>
      </c>
      <c r="I155" s="24">
        <f t="shared" si="53"/>
        <v>0</v>
      </c>
      <c r="J155" s="24">
        <f t="shared" si="53"/>
        <v>0</v>
      </c>
      <c r="K155" s="24">
        <f t="shared" si="53"/>
        <v>0</v>
      </c>
      <c r="L155" s="24">
        <f t="shared" si="53"/>
        <v>0</v>
      </c>
      <c r="M155" s="24">
        <f t="shared" si="53"/>
        <v>0</v>
      </c>
      <c r="N155" s="24">
        <f>SUM(B155:M155)</f>
        <v>0</v>
      </c>
      <c r="O155" s="24">
        <f t="shared" si="53"/>
        <v>0</v>
      </c>
      <c r="P155" s="24">
        <f t="shared" si="53"/>
        <v>0</v>
      </c>
    </row>
    <row r="156" spans="1:17" ht="24.9" customHeight="1"/>
    <row r="157" spans="1:17" ht="15.6">
      <c r="A157" s="13" t="s">
        <v>61</v>
      </c>
    </row>
    <row r="158" spans="1:17">
      <c r="B158" s="21" t="s">
        <v>4</v>
      </c>
      <c r="C158" s="21" t="s">
        <v>5</v>
      </c>
      <c r="D158" s="21" t="s">
        <v>6</v>
      </c>
      <c r="E158" s="21" t="s">
        <v>7</v>
      </c>
      <c r="F158" s="21" t="s">
        <v>8</v>
      </c>
      <c r="G158" s="21" t="s">
        <v>9</v>
      </c>
      <c r="H158" s="21" t="s">
        <v>10</v>
      </c>
      <c r="I158" s="21" t="s">
        <v>11</v>
      </c>
      <c r="J158" s="21" t="s">
        <v>12</v>
      </c>
      <c r="K158" s="21" t="s">
        <v>13</v>
      </c>
      <c r="L158" s="21" t="s">
        <v>14</v>
      </c>
      <c r="M158" s="21" t="s">
        <v>15</v>
      </c>
      <c r="N158" s="22" t="s">
        <v>16</v>
      </c>
      <c r="O158" s="22" t="s">
        <v>17</v>
      </c>
      <c r="P158" s="22" t="s">
        <v>18</v>
      </c>
    </row>
    <row r="159" spans="1:17">
      <c r="A159" s="107" t="s">
        <v>59</v>
      </c>
      <c r="B159" s="44">
        <v>150</v>
      </c>
      <c r="C159" s="44">
        <v>150</v>
      </c>
      <c r="D159" s="44">
        <v>150</v>
      </c>
      <c r="E159" s="44">
        <v>150</v>
      </c>
      <c r="F159" s="44">
        <v>150</v>
      </c>
      <c r="G159" s="44">
        <v>150</v>
      </c>
      <c r="H159" s="44">
        <v>150</v>
      </c>
      <c r="I159" s="44">
        <v>150</v>
      </c>
      <c r="J159" s="44">
        <v>150</v>
      </c>
      <c r="K159" s="44">
        <v>150</v>
      </c>
      <c r="L159" s="44">
        <v>150</v>
      </c>
      <c r="M159" s="44">
        <v>150</v>
      </c>
      <c r="N159" s="44">
        <f>SUM(B159:M159)</f>
        <v>1800</v>
      </c>
      <c r="O159" s="44">
        <v>2000</v>
      </c>
      <c r="P159" s="44">
        <v>2500</v>
      </c>
    </row>
    <row r="160" spans="1:17">
      <c r="A160" s="2" t="s">
        <v>227</v>
      </c>
      <c r="B160" s="44">
        <v>0</v>
      </c>
      <c r="C160" s="44">
        <v>150</v>
      </c>
      <c r="D160" s="44">
        <v>0</v>
      </c>
      <c r="E160" s="44">
        <v>0</v>
      </c>
      <c r="F160" s="44">
        <v>150</v>
      </c>
      <c r="G160" s="44">
        <v>0</v>
      </c>
      <c r="H160" s="44">
        <v>0</v>
      </c>
      <c r="I160" s="44">
        <v>150</v>
      </c>
      <c r="J160" s="44">
        <v>0</v>
      </c>
      <c r="K160" s="44">
        <v>150</v>
      </c>
      <c r="L160" s="44">
        <v>150</v>
      </c>
      <c r="M160" s="44">
        <v>150</v>
      </c>
      <c r="N160" s="44">
        <f>SUM(B160:M160)</f>
        <v>900</v>
      </c>
      <c r="O160" s="44">
        <v>1000</v>
      </c>
      <c r="P160" s="44">
        <v>1200</v>
      </c>
    </row>
    <row r="161" spans="1:16">
      <c r="A161" s="107" t="s">
        <v>143</v>
      </c>
      <c r="B161" s="44">
        <v>500</v>
      </c>
      <c r="C161" s="44">
        <v>500</v>
      </c>
      <c r="D161" s="44">
        <v>200</v>
      </c>
      <c r="E161" s="44">
        <v>200</v>
      </c>
      <c r="F161" s="44">
        <v>200</v>
      </c>
      <c r="G161" s="44">
        <v>200</v>
      </c>
      <c r="H161" s="44">
        <v>200</v>
      </c>
      <c r="I161" s="44">
        <v>200</v>
      </c>
      <c r="J161" s="44">
        <v>200</v>
      </c>
      <c r="K161" s="44">
        <v>200</v>
      </c>
      <c r="L161" s="44">
        <v>200</v>
      </c>
      <c r="M161" s="44">
        <v>200</v>
      </c>
      <c r="N161" s="44">
        <f>SUM(B161:M161)</f>
        <v>3000</v>
      </c>
      <c r="O161" s="44">
        <v>3200</v>
      </c>
      <c r="P161" s="44">
        <v>3500</v>
      </c>
    </row>
    <row r="162" spans="1:16">
      <c r="A162" s="2" t="s">
        <v>226</v>
      </c>
      <c r="B162" s="44">
        <v>0</v>
      </c>
      <c r="C162" s="44">
        <v>30</v>
      </c>
      <c r="D162" s="44">
        <v>30</v>
      </c>
      <c r="E162" s="44">
        <v>30</v>
      </c>
      <c r="F162" s="44">
        <v>30</v>
      </c>
      <c r="G162" s="44">
        <v>30</v>
      </c>
      <c r="H162" s="44">
        <v>30</v>
      </c>
      <c r="I162" s="44">
        <v>30</v>
      </c>
      <c r="J162" s="44">
        <v>30</v>
      </c>
      <c r="K162" s="44">
        <v>30</v>
      </c>
      <c r="L162" s="44">
        <v>30</v>
      </c>
      <c r="M162" s="44">
        <v>30</v>
      </c>
      <c r="N162" s="44">
        <f>SUM(B162:M162)</f>
        <v>330</v>
      </c>
      <c r="O162" s="44">
        <v>360</v>
      </c>
      <c r="P162" s="44">
        <v>360</v>
      </c>
    </row>
    <row r="163" spans="1:16">
      <c r="A163" s="107" t="s">
        <v>176</v>
      </c>
      <c r="B163" s="44">
        <v>20</v>
      </c>
      <c r="C163" s="44">
        <v>20</v>
      </c>
      <c r="D163" s="44">
        <v>20</v>
      </c>
      <c r="E163" s="44">
        <v>20</v>
      </c>
      <c r="F163" s="44">
        <v>20</v>
      </c>
      <c r="G163" s="44">
        <v>20</v>
      </c>
      <c r="H163" s="44">
        <v>20</v>
      </c>
      <c r="I163" s="44">
        <v>20</v>
      </c>
      <c r="J163" s="44">
        <v>20</v>
      </c>
      <c r="K163" s="44">
        <v>20</v>
      </c>
      <c r="L163" s="44">
        <v>20</v>
      </c>
      <c r="M163" s="44">
        <v>20</v>
      </c>
      <c r="N163" s="44">
        <f>SUM(B163:M163)</f>
        <v>240</v>
      </c>
      <c r="O163" s="44">
        <v>400</v>
      </c>
      <c r="P163" s="44">
        <v>600</v>
      </c>
    </row>
    <row r="164" spans="1:16">
      <c r="A164" s="23" t="s">
        <v>60</v>
      </c>
      <c r="B164" s="24">
        <f>SUM(B159:B163)</f>
        <v>670</v>
      </c>
      <c r="C164" s="24">
        <f t="shared" ref="C164:P164" si="54">SUM(C159:C163)</f>
        <v>850</v>
      </c>
      <c r="D164" s="24">
        <f t="shared" si="54"/>
        <v>400</v>
      </c>
      <c r="E164" s="24">
        <f t="shared" si="54"/>
        <v>400</v>
      </c>
      <c r="F164" s="24">
        <f t="shared" si="54"/>
        <v>550</v>
      </c>
      <c r="G164" s="24">
        <f t="shared" si="54"/>
        <v>400</v>
      </c>
      <c r="H164" s="24">
        <f t="shared" si="54"/>
        <v>400</v>
      </c>
      <c r="I164" s="24">
        <f t="shared" si="54"/>
        <v>550</v>
      </c>
      <c r="J164" s="24">
        <f t="shared" si="54"/>
        <v>400</v>
      </c>
      <c r="K164" s="24">
        <f t="shared" si="54"/>
        <v>550</v>
      </c>
      <c r="L164" s="24">
        <f t="shared" si="54"/>
        <v>550</v>
      </c>
      <c r="M164" s="24">
        <f t="shared" si="54"/>
        <v>550</v>
      </c>
      <c r="N164" s="24">
        <f t="shared" si="54"/>
        <v>6270</v>
      </c>
      <c r="O164" s="24">
        <f t="shared" si="54"/>
        <v>6960</v>
      </c>
      <c r="P164" s="24">
        <f t="shared" si="54"/>
        <v>8160</v>
      </c>
    </row>
    <row r="165" spans="1:16" ht="24.9" customHeight="1"/>
    <row r="166" spans="1:16" ht="15.6">
      <c r="A166" s="13" t="s">
        <v>62</v>
      </c>
    </row>
    <row r="167" spans="1:16">
      <c r="B167" s="21" t="s">
        <v>4</v>
      </c>
      <c r="C167" s="21" t="s">
        <v>5</v>
      </c>
      <c r="D167" s="21" t="s">
        <v>6</v>
      </c>
      <c r="E167" s="21" t="s">
        <v>7</v>
      </c>
      <c r="F167" s="21" t="s">
        <v>8</v>
      </c>
      <c r="G167" s="21" t="s">
        <v>9</v>
      </c>
      <c r="H167" s="21" t="s">
        <v>10</v>
      </c>
      <c r="I167" s="21" t="s">
        <v>11</v>
      </c>
      <c r="J167" s="21" t="s">
        <v>12</v>
      </c>
      <c r="K167" s="21" t="s">
        <v>13</v>
      </c>
      <c r="L167" s="21" t="s">
        <v>14</v>
      </c>
      <c r="M167" s="21" t="s">
        <v>15</v>
      </c>
      <c r="N167" s="22" t="s">
        <v>16</v>
      </c>
      <c r="O167" s="22" t="s">
        <v>17</v>
      </c>
      <c r="P167" s="22" t="s">
        <v>18</v>
      </c>
    </row>
    <row r="168" spans="1:16">
      <c r="A168" s="14" t="s">
        <v>63</v>
      </c>
      <c r="B168" s="17">
        <v>60</v>
      </c>
      <c r="C168" s="17">
        <v>60</v>
      </c>
      <c r="D168" s="17">
        <v>60</v>
      </c>
      <c r="E168" s="17">
        <v>60</v>
      </c>
      <c r="F168" s="17">
        <v>60</v>
      </c>
      <c r="G168" s="17">
        <v>60</v>
      </c>
      <c r="H168" s="17">
        <v>60</v>
      </c>
      <c r="I168" s="17">
        <v>60</v>
      </c>
      <c r="J168" s="17">
        <v>60</v>
      </c>
      <c r="K168" s="17">
        <v>60</v>
      </c>
      <c r="L168" s="17">
        <v>60</v>
      </c>
      <c r="M168" s="17">
        <v>60</v>
      </c>
      <c r="N168" s="17">
        <f>SUM(B168:M168)</f>
        <v>720</v>
      </c>
      <c r="O168" s="17">
        <v>800</v>
      </c>
      <c r="P168" s="17">
        <v>800</v>
      </c>
    </row>
    <row r="169" spans="1:16">
      <c r="A169" s="61" t="s">
        <v>138</v>
      </c>
      <c r="B169" s="17">
        <v>100</v>
      </c>
      <c r="C169" s="17">
        <v>100</v>
      </c>
      <c r="D169" s="17">
        <v>100</v>
      </c>
      <c r="E169" s="17">
        <v>100</v>
      </c>
      <c r="F169" s="17">
        <v>100</v>
      </c>
      <c r="G169" s="17">
        <v>100</v>
      </c>
      <c r="H169" s="17">
        <v>100</v>
      </c>
      <c r="I169" s="17">
        <v>100</v>
      </c>
      <c r="J169" s="17">
        <v>100</v>
      </c>
      <c r="K169" s="17">
        <v>100</v>
      </c>
      <c r="L169" s="17">
        <v>100</v>
      </c>
      <c r="M169" s="17">
        <v>100</v>
      </c>
      <c r="N169" s="17">
        <f>SUM(B169:M169)</f>
        <v>1200</v>
      </c>
      <c r="O169" s="17">
        <v>1300</v>
      </c>
      <c r="P169" s="17">
        <v>1400</v>
      </c>
    </row>
    <row r="170" spans="1:16">
      <c r="A170" s="14" t="s">
        <v>64</v>
      </c>
      <c r="B170" s="17">
        <v>150</v>
      </c>
      <c r="C170" s="17">
        <v>150</v>
      </c>
      <c r="D170" s="17">
        <v>150</v>
      </c>
      <c r="E170" s="17">
        <v>150</v>
      </c>
      <c r="F170" s="17">
        <v>150</v>
      </c>
      <c r="G170" s="17">
        <v>150</v>
      </c>
      <c r="H170" s="17">
        <v>150</v>
      </c>
      <c r="I170" s="17">
        <v>150</v>
      </c>
      <c r="J170" s="17">
        <v>150</v>
      </c>
      <c r="K170" s="17">
        <v>150</v>
      </c>
      <c r="L170" s="17">
        <v>150</v>
      </c>
      <c r="M170" s="17">
        <v>1000</v>
      </c>
      <c r="N170" s="17">
        <f t="shared" ref="N170:N176" si="55">SUM(B170:M170)</f>
        <v>2650</v>
      </c>
      <c r="O170" s="17">
        <v>2800</v>
      </c>
      <c r="P170" s="17">
        <v>3200</v>
      </c>
    </row>
    <row r="171" spans="1:16" hidden="1">
      <c r="A171" s="14" t="s">
        <v>65</v>
      </c>
      <c r="B171" s="17">
        <v>0</v>
      </c>
      <c r="C171" s="17">
        <v>0</v>
      </c>
      <c r="D171" s="17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f t="shared" si="55"/>
        <v>0</v>
      </c>
      <c r="O171" s="17">
        <v>0</v>
      </c>
      <c r="P171" s="17">
        <v>0</v>
      </c>
    </row>
    <row r="172" spans="1:16">
      <c r="A172" s="14" t="s">
        <v>66</v>
      </c>
      <c r="B172" s="17">
        <v>100</v>
      </c>
      <c r="C172" s="17">
        <v>100</v>
      </c>
      <c r="D172" s="17">
        <v>100</v>
      </c>
      <c r="E172" s="17">
        <v>100</v>
      </c>
      <c r="F172" s="17">
        <v>100</v>
      </c>
      <c r="G172" s="17">
        <v>100</v>
      </c>
      <c r="H172" s="17">
        <v>100</v>
      </c>
      <c r="I172" s="17">
        <v>100</v>
      </c>
      <c r="J172" s="17">
        <v>100</v>
      </c>
      <c r="K172" s="17">
        <v>100</v>
      </c>
      <c r="L172" s="17">
        <v>100</v>
      </c>
      <c r="M172" s="17">
        <v>100</v>
      </c>
      <c r="N172" s="17">
        <f t="shared" si="55"/>
        <v>1200</v>
      </c>
      <c r="O172" s="17">
        <v>1400</v>
      </c>
      <c r="P172" s="17">
        <v>1600</v>
      </c>
    </row>
    <row r="173" spans="1:16">
      <c r="A173" s="14" t="s">
        <v>127</v>
      </c>
      <c r="B173" s="17">
        <v>50</v>
      </c>
      <c r="C173" s="17">
        <v>0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50</v>
      </c>
      <c r="J173" s="17">
        <v>0</v>
      </c>
      <c r="K173" s="17">
        <v>0</v>
      </c>
      <c r="L173" s="17">
        <v>0</v>
      </c>
      <c r="M173" s="17">
        <v>0</v>
      </c>
      <c r="N173" s="17">
        <f t="shared" si="55"/>
        <v>100</v>
      </c>
      <c r="O173" s="17">
        <v>100</v>
      </c>
      <c r="P173" s="17">
        <v>100</v>
      </c>
    </row>
    <row r="174" spans="1:16">
      <c r="A174" s="14" t="s">
        <v>67</v>
      </c>
      <c r="B174" s="17">
        <v>20</v>
      </c>
      <c r="C174" s="17">
        <v>20</v>
      </c>
      <c r="D174" s="17">
        <v>20</v>
      </c>
      <c r="E174" s="17">
        <v>20</v>
      </c>
      <c r="F174" s="17">
        <v>20</v>
      </c>
      <c r="G174" s="17">
        <v>20</v>
      </c>
      <c r="H174" s="17">
        <v>20</v>
      </c>
      <c r="I174" s="17">
        <v>20</v>
      </c>
      <c r="J174" s="17">
        <v>20</v>
      </c>
      <c r="K174" s="17">
        <v>20</v>
      </c>
      <c r="L174" s="17">
        <v>20</v>
      </c>
      <c r="M174" s="17">
        <v>20</v>
      </c>
      <c r="N174" s="17">
        <f t="shared" si="55"/>
        <v>240</v>
      </c>
      <c r="O174" s="17">
        <v>250</v>
      </c>
      <c r="P174" s="17">
        <v>250</v>
      </c>
    </row>
    <row r="175" spans="1:16" hidden="1">
      <c r="A175" s="14" t="s">
        <v>132</v>
      </c>
      <c r="B175" s="17">
        <v>0</v>
      </c>
      <c r="C175" s="17">
        <v>0</v>
      </c>
      <c r="D175" s="17">
        <v>0</v>
      </c>
      <c r="E175" s="17">
        <v>0</v>
      </c>
      <c r="F175" s="17">
        <v>0</v>
      </c>
      <c r="G175" s="17">
        <v>0</v>
      </c>
      <c r="H175" s="17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f t="shared" si="55"/>
        <v>0</v>
      </c>
      <c r="O175" s="17">
        <v>0</v>
      </c>
      <c r="P175" s="17">
        <v>0</v>
      </c>
    </row>
    <row r="176" spans="1:16" hidden="1">
      <c r="A176" s="14" t="s">
        <v>135</v>
      </c>
      <c r="B176" s="17">
        <v>0</v>
      </c>
      <c r="C176" s="17">
        <v>0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</v>
      </c>
      <c r="M176" s="17">
        <v>0</v>
      </c>
      <c r="N176" s="17">
        <f t="shared" si="55"/>
        <v>0</v>
      </c>
      <c r="O176" s="17">
        <f>N176</f>
        <v>0</v>
      </c>
      <c r="P176" s="17">
        <f>O176</f>
        <v>0</v>
      </c>
    </row>
    <row r="177" spans="1:16">
      <c r="A177" s="23" t="s">
        <v>58</v>
      </c>
      <c r="B177" s="24">
        <f>SUM(B168:B176)</f>
        <v>480</v>
      </c>
      <c r="C177" s="24">
        <f>SUM(C168:C176)</f>
        <v>430</v>
      </c>
      <c r="D177" s="24">
        <f t="shared" ref="D177:M177" si="56">SUM(D168:D176)</f>
        <v>430</v>
      </c>
      <c r="E177" s="24">
        <f t="shared" si="56"/>
        <v>430</v>
      </c>
      <c r="F177" s="24">
        <f t="shared" si="56"/>
        <v>430</v>
      </c>
      <c r="G177" s="24">
        <f t="shared" si="56"/>
        <v>430</v>
      </c>
      <c r="H177" s="24">
        <f t="shared" si="56"/>
        <v>430</v>
      </c>
      <c r="I177" s="24">
        <f t="shared" si="56"/>
        <v>480</v>
      </c>
      <c r="J177" s="24">
        <f t="shared" si="56"/>
        <v>430</v>
      </c>
      <c r="K177" s="24">
        <f t="shared" si="56"/>
        <v>430</v>
      </c>
      <c r="L177" s="24">
        <f t="shared" si="56"/>
        <v>430</v>
      </c>
      <c r="M177" s="24">
        <f t="shared" si="56"/>
        <v>1280</v>
      </c>
      <c r="N177" s="24">
        <f>SUM(N168:N176)</f>
        <v>6110</v>
      </c>
      <c r="O177" s="24">
        <f>SUM(O168:O176)</f>
        <v>6650</v>
      </c>
      <c r="P177" s="24">
        <f>SUM(P168:P176)</f>
        <v>7350</v>
      </c>
    </row>
    <row r="178" spans="1:16" ht="24.9" hidden="1" customHeight="1"/>
    <row r="179" spans="1:16" ht="15.6" hidden="1">
      <c r="A179" s="13" t="s">
        <v>68</v>
      </c>
    </row>
    <row r="180" spans="1:16" hidden="1">
      <c r="B180" s="21" t="s">
        <v>4</v>
      </c>
      <c r="C180" s="21" t="s">
        <v>5</v>
      </c>
      <c r="D180" s="21" t="s">
        <v>6</v>
      </c>
      <c r="E180" s="21" t="s">
        <v>7</v>
      </c>
      <c r="F180" s="21" t="s">
        <v>8</v>
      </c>
      <c r="G180" s="21" t="s">
        <v>9</v>
      </c>
      <c r="H180" s="21" t="s">
        <v>10</v>
      </c>
      <c r="I180" s="21" t="s">
        <v>11</v>
      </c>
      <c r="J180" s="21" t="s">
        <v>12</v>
      </c>
      <c r="K180" s="21" t="s">
        <v>13</v>
      </c>
      <c r="L180" s="21" t="s">
        <v>14</v>
      </c>
      <c r="M180" s="21" t="s">
        <v>15</v>
      </c>
      <c r="N180" s="22" t="s">
        <v>16</v>
      </c>
      <c r="O180" s="22" t="s">
        <v>17</v>
      </c>
      <c r="P180" s="22" t="s">
        <v>18</v>
      </c>
    </row>
    <row r="181" spans="1:16" hidden="1">
      <c r="A181" s="14" t="s">
        <v>68</v>
      </c>
      <c r="B181" s="44">
        <v>0</v>
      </c>
      <c r="C181" s="44">
        <v>0</v>
      </c>
      <c r="D181" s="44">
        <v>0</v>
      </c>
      <c r="E181" s="44">
        <v>0</v>
      </c>
      <c r="F181" s="44">
        <v>0</v>
      </c>
      <c r="G181" s="44">
        <v>0</v>
      </c>
      <c r="H181" s="44">
        <v>0</v>
      </c>
      <c r="I181" s="44">
        <v>0</v>
      </c>
      <c r="J181" s="44">
        <v>0</v>
      </c>
      <c r="K181" s="44">
        <v>0</v>
      </c>
      <c r="L181" s="44">
        <v>0</v>
      </c>
      <c r="M181" s="44">
        <v>0</v>
      </c>
      <c r="N181" s="44">
        <f>SUM(B181:M181)</f>
        <v>0</v>
      </c>
      <c r="O181" s="44">
        <v>0</v>
      </c>
      <c r="P181" s="44">
        <v>0</v>
      </c>
    </row>
    <row r="182" spans="1:16" hidden="1">
      <c r="A182" s="61" t="s">
        <v>185</v>
      </c>
      <c r="B182" s="17">
        <v>0</v>
      </c>
      <c r="C182" s="17">
        <v>0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51">
        <f>SUM(B182:M182)</f>
        <v>0</v>
      </c>
      <c r="O182" s="17">
        <v>0</v>
      </c>
      <c r="P182" s="17">
        <v>0</v>
      </c>
    </row>
    <row r="183" spans="1:16" hidden="1">
      <c r="A183" s="23" t="s">
        <v>58</v>
      </c>
      <c r="B183" s="24">
        <f>SUM(B181:B182)</f>
        <v>0</v>
      </c>
      <c r="C183" s="24">
        <f t="shared" ref="C183:P183" si="57">SUM(C181:C182)</f>
        <v>0</v>
      </c>
      <c r="D183" s="24">
        <f t="shared" si="57"/>
        <v>0</v>
      </c>
      <c r="E183" s="24">
        <f t="shared" si="57"/>
        <v>0</v>
      </c>
      <c r="F183" s="24">
        <f t="shared" si="57"/>
        <v>0</v>
      </c>
      <c r="G183" s="24">
        <f t="shared" si="57"/>
        <v>0</v>
      </c>
      <c r="H183" s="24">
        <f t="shared" si="57"/>
        <v>0</v>
      </c>
      <c r="I183" s="24">
        <f t="shared" si="57"/>
        <v>0</v>
      </c>
      <c r="J183" s="24">
        <f t="shared" si="57"/>
        <v>0</v>
      </c>
      <c r="K183" s="24">
        <f t="shared" si="57"/>
        <v>0</v>
      </c>
      <c r="L183" s="24">
        <f t="shared" si="57"/>
        <v>0</v>
      </c>
      <c r="M183" s="24">
        <f t="shared" si="57"/>
        <v>0</v>
      </c>
      <c r="N183" s="24">
        <f t="shared" si="57"/>
        <v>0</v>
      </c>
      <c r="O183" s="24">
        <f t="shared" si="57"/>
        <v>0</v>
      </c>
      <c r="P183" s="24">
        <f t="shared" si="57"/>
        <v>0</v>
      </c>
    </row>
    <row r="184" spans="1:16" ht="24.9" customHeight="1"/>
    <row r="185" spans="1:16" ht="15.6">
      <c r="A185" s="13" t="s">
        <v>77</v>
      </c>
    </row>
    <row r="186" spans="1:16">
      <c r="B186" s="21" t="s">
        <v>4</v>
      </c>
      <c r="C186" s="21" t="s">
        <v>5</v>
      </c>
      <c r="D186" s="21" t="s">
        <v>6</v>
      </c>
      <c r="E186" s="21" t="s">
        <v>7</v>
      </c>
      <c r="F186" s="21" t="s">
        <v>8</v>
      </c>
      <c r="G186" s="21" t="s">
        <v>9</v>
      </c>
      <c r="H186" s="21" t="s">
        <v>10</v>
      </c>
      <c r="I186" s="21" t="s">
        <v>11</v>
      </c>
      <c r="J186" s="21" t="s">
        <v>12</v>
      </c>
      <c r="K186" s="21" t="s">
        <v>13</v>
      </c>
      <c r="L186" s="21" t="s">
        <v>14</v>
      </c>
      <c r="M186" s="21" t="s">
        <v>15</v>
      </c>
      <c r="N186" s="22" t="s">
        <v>16</v>
      </c>
      <c r="O186" s="22" t="s">
        <v>17</v>
      </c>
      <c r="P186" s="22" t="s">
        <v>18</v>
      </c>
    </row>
    <row r="187" spans="1:16">
      <c r="A187" s="14" t="s">
        <v>77</v>
      </c>
      <c r="B187" s="17">
        <v>0</v>
      </c>
      <c r="C187" s="17">
        <f>IF((C251+C252+C253-C256-C257-C258-C259-C260-C261-C262)&gt;0,(C251+C252+C253-C256-C257-C258-C259-C260-C261-C262)*(1/12)*$B$4,0)</f>
        <v>2.3583333333333334</v>
      </c>
      <c r="D187" s="17">
        <f t="shared" ref="D187:M187" si="58">IF((D251+D252+D253-D256-D257-D258-D259-D260-D261-D262)&gt;0,(D251+D252+D253-D256-D257-D258-D259-D260-D261-D262)*(1/12)*$B$4,0)</f>
        <v>4.0199652777777786</v>
      </c>
      <c r="E187" s="17">
        <f t="shared" si="58"/>
        <v>7.3903569155092583</v>
      </c>
      <c r="F187" s="17">
        <f t="shared" si="58"/>
        <v>10.705973879605517</v>
      </c>
      <c r="G187" s="17">
        <f t="shared" si="58"/>
        <v>14.234395524505192</v>
      </c>
      <c r="H187" s="17">
        <f t="shared" si="58"/>
        <v>17.916215854108945</v>
      </c>
      <c r="I187" s="17">
        <f t="shared" si="58"/>
        <v>20.269479367320702</v>
      </c>
      <c r="J187" s="17">
        <f t="shared" si="58"/>
        <v>22.876412266793462</v>
      </c>
      <c r="K187" s="17">
        <f t="shared" si="58"/>
        <v>25.445559277015786</v>
      </c>
      <c r="L187" s="17">
        <f t="shared" si="58"/>
        <v>28.154222243079968</v>
      </c>
      <c r="M187" s="17">
        <f t="shared" si="58"/>
        <v>29.825184094949204</v>
      </c>
      <c r="N187" s="17">
        <f>SUM(B187:M187)</f>
        <v>183.19609803399914</v>
      </c>
      <c r="O187" s="17">
        <f>IF((O251+O252+O253-O256-O257-O258-O259-O260-O261-O262)&gt;0,(O251+O252+O253-O256-O257-O258-O259-O260-O261-O262)*0.5*$B$4,0)</f>
        <v>523.74195549017008</v>
      </c>
      <c r="P187" s="17">
        <f>IF((P251+P252+P253-P256-P257-P258-P259-P260-P261-P262)&gt;0,(P251+P252+P253-P256-P257-P258-P259-P260-P261-P262)*0.5*$B$4,0)</f>
        <v>625.65951526762092</v>
      </c>
    </row>
    <row r="188" spans="1:16" ht="24.9" customHeight="1"/>
    <row r="189" spans="1:16" ht="15.6" hidden="1">
      <c r="A189" s="13" t="s">
        <v>28</v>
      </c>
    </row>
    <row r="190" spans="1:16" hidden="1">
      <c r="B190" s="21" t="s">
        <v>4</v>
      </c>
      <c r="C190" s="21" t="s">
        <v>5</v>
      </c>
      <c r="D190" s="21" t="s">
        <v>6</v>
      </c>
      <c r="E190" s="21" t="s">
        <v>7</v>
      </c>
      <c r="F190" s="21" t="s">
        <v>8</v>
      </c>
      <c r="G190" s="21" t="s">
        <v>9</v>
      </c>
      <c r="H190" s="21" t="s">
        <v>10</v>
      </c>
      <c r="I190" s="21" t="s">
        <v>11</v>
      </c>
      <c r="J190" s="21" t="s">
        <v>12</v>
      </c>
      <c r="K190" s="21" t="s">
        <v>13</v>
      </c>
      <c r="L190" s="21" t="s">
        <v>14</v>
      </c>
      <c r="M190" s="21" t="s">
        <v>15</v>
      </c>
      <c r="N190" s="22" t="s">
        <v>16</v>
      </c>
      <c r="O190" s="22" t="s">
        <v>17</v>
      </c>
      <c r="P190" s="22" t="s">
        <v>18</v>
      </c>
    </row>
    <row r="191" spans="1:16" hidden="1">
      <c r="A191" s="14" t="s">
        <v>137</v>
      </c>
      <c r="B191" s="17">
        <v>0</v>
      </c>
      <c r="C191" s="17">
        <v>0</v>
      </c>
      <c r="D191" s="17">
        <v>0</v>
      </c>
      <c r="E191" s="17">
        <v>0</v>
      </c>
      <c r="F191" s="17">
        <v>0</v>
      </c>
      <c r="G191" s="17">
        <v>0</v>
      </c>
      <c r="H191" s="17">
        <v>0</v>
      </c>
      <c r="I191" s="17">
        <v>0</v>
      </c>
      <c r="J191" s="17">
        <v>0</v>
      </c>
      <c r="K191" s="17">
        <v>0</v>
      </c>
      <c r="L191" s="17">
        <v>0</v>
      </c>
      <c r="M191" s="17">
        <v>0</v>
      </c>
      <c r="N191" s="17">
        <f>SUM(B191:M191)</f>
        <v>0</v>
      </c>
      <c r="O191" s="17">
        <v>0</v>
      </c>
      <c r="P191" s="17">
        <v>0</v>
      </c>
    </row>
    <row r="192" spans="1:16" ht="14.25" hidden="1" customHeight="1">
      <c r="A192" s="61" t="s">
        <v>144</v>
      </c>
      <c r="B192" s="17">
        <v>0</v>
      </c>
      <c r="C192" s="17">
        <v>0</v>
      </c>
      <c r="D192" s="17">
        <v>0</v>
      </c>
      <c r="E192" s="17">
        <v>0</v>
      </c>
      <c r="F192" s="17">
        <v>0</v>
      </c>
      <c r="G192" s="17">
        <v>0</v>
      </c>
      <c r="H192" s="17">
        <v>0</v>
      </c>
      <c r="I192" s="17">
        <v>0</v>
      </c>
      <c r="J192" s="17">
        <v>0</v>
      </c>
      <c r="K192" s="17">
        <v>0</v>
      </c>
      <c r="L192" s="17">
        <v>0</v>
      </c>
      <c r="M192" s="17">
        <v>0</v>
      </c>
      <c r="N192" s="17">
        <f>SUM(B192:M192)</f>
        <v>0</v>
      </c>
      <c r="O192" s="17">
        <v>0</v>
      </c>
      <c r="P192" s="17">
        <v>0</v>
      </c>
    </row>
    <row r="193" spans="1:16" hidden="1">
      <c r="A193" s="14" t="s">
        <v>71</v>
      </c>
      <c r="B193" s="17">
        <v>0</v>
      </c>
      <c r="C193" s="17">
        <v>0</v>
      </c>
      <c r="D193" s="17">
        <v>0</v>
      </c>
      <c r="E193" s="17">
        <v>0</v>
      </c>
      <c r="F193" s="17">
        <v>0</v>
      </c>
      <c r="G193" s="17">
        <v>0</v>
      </c>
      <c r="H193" s="17">
        <v>0</v>
      </c>
      <c r="I193" s="17">
        <v>0</v>
      </c>
      <c r="J193" s="17">
        <v>0</v>
      </c>
      <c r="K193" s="17">
        <v>0</v>
      </c>
      <c r="L193" s="17">
        <v>0</v>
      </c>
      <c r="M193" s="17">
        <v>0</v>
      </c>
      <c r="N193" s="17">
        <f>SUM(B193:M193)</f>
        <v>0</v>
      </c>
      <c r="O193" s="17">
        <v>0</v>
      </c>
      <c r="P193" s="17">
        <v>0</v>
      </c>
    </row>
    <row r="194" spans="1:16" hidden="1">
      <c r="A194" s="14" t="s">
        <v>72</v>
      </c>
      <c r="B194" s="17">
        <v>0</v>
      </c>
      <c r="C194" s="17">
        <v>0</v>
      </c>
      <c r="D194" s="17">
        <v>0</v>
      </c>
      <c r="E194" s="17">
        <v>0</v>
      </c>
      <c r="F194" s="17">
        <v>0</v>
      </c>
      <c r="G194" s="17">
        <v>0</v>
      </c>
      <c r="H194" s="17">
        <v>0</v>
      </c>
      <c r="I194" s="17">
        <v>0</v>
      </c>
      <c r="J194" s="17">
        <v>0</v>
      </c>
      <c r="K194" s="17">
        <v>0</v>
      </c>
      <c r="L194" s="17">
        <v>0</v>
      </c>
      <c r="M194" s="17">
        <v>0</v>
      </c>
      <c r="N194" s="17">
        <f>SUM(B194:M194)</f>
        <v>0</v>
      </c>
      <c r="O194" s="17">
        <v>0</v>
      </c>
      <c r="P194" s="17">
        <v>0</v>
      </c>
    </row>
    <row r="195" spans="1:16" hidden="1">
      <c r="A195" s="14" t="s">
        <v>73</v>
      </c>
      <c r="B195" s="17">
        <f>(1/12)*$B$5*C242</f>
        <v>0</v>
      </c>
      <c r="C195" s="17">
        <f t="shared" ref="C195:L195" si="59">(1/12)*$B$5*D242</f>
        <v>0</v>
      </c>
      <c r="D195" s="17">
        <f t="shared" si="59"/>
        <v>0</v>
      </c>
      <c r="E195" s="17">
        <f t="shared" si="59"/>
        <v>0</v>
      </c>
      <c r="F195" s="17">
        <f t="shared" si="59"/>
        <v>0</v>
      </c>
      <c r="G195" s="17">
        <f t="shared" si="59"/>
        <v>0</v>
      </c>
      <c r="H195" s="17">
        <f t="shared" si="59"/>
        <v>0</v>
      </c>
      <c r="I195" s="17">
        <f t="shared" si="59"/>
        <v>0</v>
      </c>
      <c r="J195" s="17">
        <f t="shared" si="59"/>
        <v>0</v>
      </c>
      <c r="K195" s="17">
        <f t="shared" si="59"/>
        <v>0</v>
      </c>
      <c r="L195" s="17">
        <f t="shared" si="59"/>
        <v>0</v>
      </c>
      <c r="M195" s="17">
        <f>(1/12)*$B$5*N242</f>
        <v>0</v>
      </c>
      <c r="N195" s="17">
        <f>SUM(B195:M195)</f>
        <v>0</v>
      </c>
      <c r="O195" s="17">
        <f>O242*$B$5</f>
        <v>0</v>
      </c>
      <c r="P195" s="17">
        <f>P242*$B$5</f>
        <v>0</v>
      </c>
    </row>
    <row r="196" spans="1:16" ht="24.9" hidden="1" customHeight="1"/>
    <row r="197" spans="1:16" ht="15.6">
      <c r="A197" s="13" t="s">
        <v>74</v>
      </c>
    </row>
    <row r="198" spans="1:16">
      <c r="B198" s="21" t="s">
        <v>4</v>
      </c>
      <c r="C198" s="21" t="s">
        <v>5</v>
      </c>
      <c r="D198" s="21" t="s">
        <v>6</v>
      </c>
      <c r="E198" s="21" t="s">
        <v>7</v>
      </c>
      <c r="F198" s="21" t="s">
        <v>8</v>
      </c>
      <c r="G198" s="21" t="s">
        <v>9</v>
      </c>
      <c r="H198" s="21" t="s">
        <v>10</v>
      </c>
      <c r="I198" s="21" t="s">
        <v>11</v>
      </c>
      <c r="J198" s="21" t="s">
        <v>12</v>
      </c>
      <c r="K198" s="21" t="s">
        <v>13</v>
      </c>
      <c r="L198" s="21" t="s">
        <v>14</v>
      </c>
      <c r="M198" s="21" t="s">
        <v>15</v>
      </c>
      <c r="N198" s="22" t="s">
        <v>16</v>
      </c>
      <c r="O198" s="22" t="s">
        <v>17</v>
      </c>
      <c r="P198" s="22" t="s">
        <v>18</v>
      </c>
    </row>
    <row r="199" spans="1:16">
      <c r="A199" s="61" t="s">
        <v>246</v>
      </c>
      <c r="B199" s="17">
        <v>1500</v>
      </c>
      <c r="C199" s="17">
        <v>1500</v>
      </c>
      <c r="D199" s="17">
        <v>1500</v>
      </c>
      <c r="E199" s="17">
        <v>2000</v>
      </c>
      <c r="F199" s="17">
        <v>2000</v>
      </c>
      <c r="G199" s="17">
        <v>2000</v>
      </c>
      <c r="H199" s="17">
        <v>3500</v>
      </c>
      <c r="I199" s="17">
        <v>3500</v>
      </c>
      <c r="J199" s="17">
        <v>3500</v>
      </c>
      <c r="K199" s="17">
        <v>3500</v>
      </c>
      <c r="L199" s="17">
        <v>4000</v>
      </c>
      <c r="M199" s="17">
        <v>4000</v>
      </c>
      <c r="N199" s="17">
        <f>SUM(B199:M199)</f>
        <v>32500</v>
      </c>
      <c r="O199" s="17">
        <f>12*5000</f>
        <v>60000</v>
      </c>
      <c r="P199" s="17">
        <f>12*6000</f>
        <v>72000</v>
      </c>
    </row>
    <row r="200" spans="1:16" ht="24.9" customHeight="1"/>
    <row r="201" spans="1:16" ht="15.6">
      <c r="A201" s="13" t="s">
        <v>75</v>
      </c>
    </row>
    <row r="202" spans="1:16">
      <c r="B202" s="21" t="s">
        <v>4</v>
      </c>
      <c r="C202" s="21" t="s">
        <v>5</v>
      </c>
      <c r="D202" s="21" t="s">
        <v>6</v>
      </c>
      <c r="E202" s="21" t="s">
        <v>7</v>
      </c>
      <c r="F202" s="21" t="s">
        <v>8</v>
      </c>
      <c r="G202" s="21" t="s">
        <v>9</v>
      </c>
      <c r="H202" s="21" t="s">
        <v>10</v>
      </c>
      <c r="I202" s="21" t="s">
        <v>11</v>
      </c>
      <c r="J202" s="21" t="s">
        <v>12</v>
      </c>
      <c r="K202" s="21" t="s">
        <v>13</v>
      </c>
      <c r="L202" s="21" t="s">
        <v>14</v>
      </c>
      <c r="M202" s="21" t="s">
        <v>15</v>
      </c>
      <c r="N202" s="22" t="s">
        <v>16</v>
      </c>
      <c r="O202" s="22" t="s">
        <v>17</v>
      </c>
      <c r="P202" s="22" t="s">
        <v>18</v>
      </c>
    </row>
    <row r="203" spans="1:16">
      <c r="A203" s="14" t="s">
        <v>76</v>
      </c>
      <c r="B203" s="17">
        <f>B23</f>
        <v>0</v>
      </c>
      <c r="C203" s="17">
        <f t="shared" ref="C203:P203" si="60">C23</f>
        <v>0</v>
      </c>
      <c r="D203" s="17">
        <f t="shared" si="60"/>
        <v>5760</v>
      </c>
      <c r="E203" s="17">
        <f t="shared" si="60"/>
        <v>8370</v>
      </c>
      <c r="F203" s="17">
        <f t="shared" si="60"/>
        <v>9110</v>
      </c>
      <c r="G203" s="17">
        <f t="shared" si="60"/>
        <v>9240</v>
      </c>
      <c r="H203" s="17">
        <f t="shared" si="60"/>
        <v>9470</v>
      </c>
      <c r="I203" s="17">
        <f t="shared" si="60"/>
        <v>9600</v>
      </c>
      <c r="J203" s="17">
        <f t="shared" si="60"/>
        <v>9730</v>
      </c>
      <c r="K203" s="17">
        <f t="shared" si="60"/>
        <v>9860</v>
      </c>
      <c r="L203" s="17">
        <f t="shared" si="60"/>
        <v>10070</v>
      </c>
      <c r="M203" s="17">
        <f t="shared" si="60"/>
        <v>10200</v>
      </c>
      <c r="N203" s="17">
        <f t="shared" si="60"/>
        <v>91410</v>
      </c>
      <c r="O203" s="17">
        <f t="shared" si="60"/>
        <v>157227</v>
      </c>
      <c r="P203" s="17">
        <f t="shared" si="60"/>
        <v>226116</v>
      </c>
    </row>
    <row r="204" spans="1:16">
      <c r="A204" s="14" t="s">
        <v>32</v>
      </c>
      <c r="B204" s="17">
        <f>B117</f>
        <v>100</v>
      </c>
      <c r="C204" s="17">
        <f t="shared" ref="C204:M204" si="61">C117</f>
        <v>150</v>
      </c>
      <c r="D204" s="17">
        <f t="shared" si="61"/>
        <v>1438.4</v>
      </c>
      <c r="E204" s="17">
        <f t="shared" si="61"/>
        <v>1999.5500000000002</v>
      </c>
      <c r="F204" s="17">
        <f t="shared" si="61"/>
        <v>2158.65</v>
      </c>
      <c r="G204" s="17">
        <f t="shared" si="61"/>
        <v>2186.6</v>
      </c>
      <c r="H204" s="17">
        <f t="shared" si="61"/>
        <v>2236.0500000000002</v>
      </c>
      <c r="I204" s="17">
        <f t="shared" si="61"/>
        <v>2264</v>
      </c>
      <c r="J204" s="17">
        <f t="shared" si="61"/>
        <v>2291.9499999999998</v>
      </c>
      <c r="K204" s="17">
        <f t="shared" si="61"/>
        <v>2319.8999999999996</v>
      </c>
      <c r="L204" s="17">
        <f t="shared" si="61"/>
        <v>2365.0500000000002</v>
      </c>
      <c r="M204" s="17">
        <f t="shared" si="61"/>
        <v>2393</v>
      </c>
      <c r="N204" s="17">
        <f>N117</f>
        <v>21903.15</v>
      </c>
      <c r="O204" s="17">
        <f>O117</f>
        <v>39948.345000000001</v>
      </c>
      <c r="P204" s="17">
        <f>P117</f>
        <v>74426.540000000008</v>
      </c>
    </row>
    <row r="205" spans="1:16">
      <c r="A205" s="23" t="s">
        <v>85</v>
      </c>
      <c r="B205" s="24">
        <f t="shared" ref="B205:P205" si="62">B203-B204</f>
        <v>-100</v>
      </c>
      <c r="C205" s="24">
        <f t="shared" si="62"/>
        <v>-150</v>
      </c>
      <c r="D205" s="24">
        <f t="shared" si="62"/>
        <v>4321.6000000000004</v>
      </c>
      <c r="E205" s="24">
        <f t="shared" si="62"/>
        <v>6370.45</v>
      </c>
      <c r="F205" s="24">
        <f t="shared" si="62"/>
        <v>6951.35</v>
      </c>
      <c r="G205" s="24">
        <f t="shared" si="62"/>
        <v>7053.4</v>
      </c>
      <c r="H205" s="24">
        <f t="shared" si="62"/>
        <v>7233.95</v>
      </c>
      <c r="I205" s="24">
        <f t="shared" si="62"/>
        <v>7336</v>
      </c>
      <c r="J205" s="24">
        <f t="shared" si="62"/>
        <v>7438.05</v>
      </c>
      <c r="K205" s="24">
        <f t="shared" si="62"/>
        <v>7540.1</v>
      </c>
      <c r="L205" s="24">
        <f t="shared" si="62"/>
        <v>7704.95</v>
      </c>
      <c r="M205" s="24">
        <f t="shared" si="62"/>
        <v>7807</v>
      </c>
      <c r="N205" s="24">
        <f>N203-N204</f>
        <v>69506.850000000006</v>
      </c>
      <c r="O205" s="24">
        <f t="shared" si="62"/>
        <v>117278.655</v>
      </c>
      <c r="P205" s="24">
        <f t="shared" si="62"/>
        <v>151689.46</v>
      </c>
    </row>
    <row r="206" spans="1:16">
      <c r="A206" s="14" t="s">
        <v>52</v>
      </c>
      <c r="B206" s="17">
        <f>C149</f>
        <v>0</v>
      </c>
      <c r="C206" s="17">
        <f t="shared" ref="C206:P206" si="63">D149</f>
        <v>0</v>
      </c>
      <c r="D206" s="17">
        <f t="shared" si="63"/>
        <v>0</v>
      </c>
      <c r="E206" s="17">
        <f t="shared" si="63"/>
        <v>0</v>
      </c>
      <c r="F206" s="17">
        <f t="shared" si="63"/>
        <v>0</v>
      </c>
      <c r="G206" s="17">
        <f t="shared" si="63"/>
        <v>0</v>
      </c>
      <c r="H206" s="17">
        <f t="shared" si="63"/>
        <v>0</v>
      </c>
      <c r="I206" s="17">
        <f t="shared" si="63"/>
        <v>0</v>
      </c>
      <c r="J206" s="17">
        <f t="shared" si="63"/>
        <v>0</v>
      </c>
      <c r="K206" s="17">
        <f t="shared" si="63"/>
        <v>0</v>
      </c>
      <c r="L206" s="17">
        <f t="shared" si="63"/>
        <v>0</v>
      </c>
      <c r="M206" s="17">
        <f>N149</f>
        <v>0</v>
      </c>
      <c r="N206" s="17">
        <f t="shared" si="63"/>
        <v>0</v>
      </c>
      <c r="O206" s="17">
        <f t="shared" si="63"/>
        <v>14400</v>
      </c>
      <c r="P206" s="17">
        <f t="shared" si="63"/>
        <v>25920</v>
      </c>
    </row>
    <row r="207" spans="1:16" hidden="1">
      <c r="A207" s="14" t="s">
        <v>56</v>
      </c>
      <c r="B207" s="17">
        <f>B155</f>
        <v>0</v>
      </c>
      <c r="C207" s="17">
        <f t="shared" ref="C207:P207" si="64">C155</f>
        <v>0</v>
      </c>
      <c r="D207" s="17">
        <f t="shared" si="64"/>
        <v>0</v>
      </c>
      <c r="E207" s="17">
        <f t="shared" si="64"/>
        <v>0</v>
      </c>
      <c r="F207" s="17">
        <f t="shared" si="64"/>
        <v>0</v>
      </c>
      <c r="G207" s="17">
        <f t="shared" si="64"/>
        <v>0</v>
      </c>
      <c r="H207" s="17">
        <f t="shared" si="64"/>
        <v>0</v>
      </c>
      <c r="I207" s="17">
        <f t="shared" si="64"/>
        <v>0</v>
      </c>
      <c r="J207" s="17">
        <f t="shared" si="64"/>
        <v>0</v>
      </c>
      <c r="K207" s="17">
        <f t="shared" si="64"/>
        <v>0</v>
      </c>
      <c r="L207" s="17">
        <f t="shared" si="64"/>
        <v>0</v>
      </c>
      <c r="M207" s="17">
        <f t="shared" si="64"/>
        <v>0</v>
      </c>
      <c r="N207" s="17">
        <f t="shared" si="64"/>
        <v>0</v>
      </c>
      <c r="O207" s="17">
        <f t="shared" si="64"/>
        <v>0</v>
      </c>
      <c r="P207" s="17">
        <f t="shared" si="64"/>
        <v>0</v>
      </c>
    </row>
    <row r="208" spans="1:16">
      <c r="A208" s="14" t="s">
        <v>0</v>
      </c>
      <c r="B208" s="17">
        <f>B164</f>
        <v>670</v>
      </c>
      <c r="C208" s="17">
        <f t="shared" ref="C208:P208" si="65">C164</f>
        <v>850</v>
      </c>
      <c r="D208" s="17">
        <f t="shared" si="65"/>
        <v>400</v>
      </c>
      <c r="E208" s="17">
        <f t="shared" si="65"/>
        <v>400</v>
      </c>
      <c r="F208" s="17">
        <f t="shared" si="65"/>
        <v>550</v>
      </c>
      <c r="G208" s="17">
        <f t="shared" si="65"/>
        <v>400</v>
      </c>
      <c r="H208" s="17">
        <f t="shared" si="65"/>
        <v>400</v>
      </c>
      <c r="I208" s="17">
        <f t="shared" si="65"/>
        <v>550</v>
      </c>
      <c r="J208" s="17">
        <f t="shared" si="65"/>
        <v>400</v>
      </c>
      <c r="K208" s="17">
        <f t="shared" si="65"/>
        <v>550</v>
      </c>
      <c r="L208" s="17">
        <f t="shared" si="65"/>
        <v>550</v>
      </c>
      <c r="M208" s="17">
        <f t="shared" si="65"/>
        <v>550</v>
      </c>
      <c r="N208" s="17">
        <f t="shared" si="65"/>
        <v>6270</v>
      </c>
      <c r="O208" s="17">
        <f t="shared" si="65"/>
        <v>6960</v>
      </c>
      <c r="P208" s="17">
        <f t="shared" si="65"/>
        <v>8160</v>
      </c>
    </row>
    <row r="209" spans="1:20">
      <c r="A209" s="14" t="s">
        <v>62</v>
      </c>
      <c r="B209" s="17">
        <f>B177</f>
        <v>480</v>
      </c>
      <c r="C209" s="17">
        <f t="shared" ref="C209:P209" si="66">C177</f>
        <v>430</v>
      </c>
      <c r="D209" s="17">
        <f t="shared" si="66"/>
        <v>430</v>
      </c>
      <c r="E209" s="17">
        <f t="shared" si="66"/>
        <v>430</v>
      </c>
      <c r="F209" s="17">
        <f t="shared" si="66"/>
        <v>430</v>
      </c>
      <c r="G209" s="17">
        <f t="shared" si="66"/>
        <v>430</v>
      </c>
      <c r="H209" s="17">
        <f t="shared" si="66"/>
        <v>430</v>
      </c>
      <c r="I209" s="17">
        <f t="shared" si="66"/>
        <v>480</v>
      </c>
      <c r="J209" s="17">
        <f t="shared" si="66"/>
        <v>430</v>
      </c>
      <c r="K209" s="17">
        <f t="shared" si="66"/>
        <v>430</v>
      </c>
      <c r="L209" s="17">
        <f t="shared" si="66"/>
        <v>430</v>
      </c>
      <c r="M209" s="17">
        <f t="shared" si="66"/>
        <v>1280</v>
      </c>
      <c r="N209" s="17">
        <f t="shared" si="66"/>
        <v>6110</v>
      </c>
      <c r="O209" s="17">
        <f>O177</f>
        <v>6650</v>
      </c>
      <c r="P209" s="17">
        <f t="shared" si="66"/>
        <v>7350</v>
      </c>
    </row>
    <row r="210" spans="1:20" hidden="1">
      <c r="A210" s="14" t="s">
        <v>68</v>
      </c>
      <c r="B210" s="17">
        <f>B183</f>
        <v>0</v>
      </c>
      <c r="C210" s="17">
        <f t="shared" ref="C210:P210" si="67">C183</f>
        <v>0</v>
      </c>
      <c r="D210" s="17">
        <f t="shared" si="67"/>
        <v>0</v>
      </c>
      <c r="E210" s="17">
        <f t="shared" si="67"/>
        <v>0</v>
      </c>
      <c r="F210" s="17">
        <f t="shared" si="67"/>
        <v>0</v>
      </c>
      <c r="G210" s="17">
        <f t="shared" si="67"/>
        <v>0</v>
      </c>
      <c r="H210" s="17">
        <f t="shared" si="67"/>
        <v>0</v>
      </c>
      <c r="I210" s="17">
        <f t="shared" si="67"/>
        <v>0</v>
      </c>
      <c r="J210" s="17">
        <f t="shared" si="67"/>
        <v>0</v>
      </c>
      <c r="K210" s="17">
        <f t="shared" si="67"/>
        <v>0</v>
      </c>
      <c r="L210" s="17">
        <f t="shared" si="67"/>
        <v>0</v>
      </c>
      <c r="M210" s="17">
        <f t="shared" si="67"/>
        <v>0</v>
      </c>
      <c r="N210" s="17">
        <f t="shared" si="67"/>
        <v>0</v>
      </c>
      <c r="O210" s="17">
        <f t="shared" si="67"/>
        <v>0</v>
      </c>
      <c r="P210" s="17">
        <f t="shared" si="67"/>
        <v>0</v>
      </c>
    </row>
    <row r="211" spans="1:20" ht="28.8">
      <c r="A211" s="23" t="s">
        <v>79</v>
      </c>
      <c r="B211" s="24">
        <f t="shared" ref="B211:P211" si="68">B203-B204-B206-B207-B208-B209-B210</f>
        <v>-1250</v>
      </c>
      <c r="C211" s="24">
        <f t="shared" si="68"/>
        <v>-1430</v>
      </c>
      <c r="D211" s="24">
        <f t="shared" si="68"/>
        <v>3491.6000000000004</v>
      </c>
      <c r="E211" s="24">
        <f t="shared" si="68"/>
        <v>5540.45</v>
      </c>
      <c r="F211" s="24">
        <f t="shared" si="68"/>
        <v>5971.35</v>
      </c>
      <c r="G211" s="24">
        <f t="shared" si="68"/>
        <v>6223.4</v>
      </c>
      <c r="H211" s="24">
        <f t="shared" si="68"/>
        <v>6403.95</v>
      </c>
      <c r="I211" s="24">
        <f t="shared" si="68"/>
        <v>6306</v>
      </c>
      <c r="J211" s="24">
        <f t="shared" si="68"/>
        <v>6608.05</v>
      </c>
      <c r="K211" s="24">
        <f t="shared" si="68"/>
        <v>6560.1</v>
      </c>
      <c r="L211" s="24">
        <f t="shared" si="68"/>
        <v>6724.95</v>
      </c>
      <c r="M211" s="24">
        <f t="shared" si="68"/>
        <v>5977</v>
      </c>
      <c r="N211" s="24">
        <f t="shared" si="68"/>
        <v>57126.850000000006</v>
      </c>
      <c r="O211" s="24">
        <f t="shared" si="68"/>
        <v>89268.654999999999</v>
      </c>
      <c r="P211" s="24">
        <f t="shared" si="68"/>
        <v>110259.45999999999</v>
      </c>
    </row>
    <row r="212" spans="1:20">
      <c r="A212" s="14" t="s">
        <v>49</v>
      </c>
      <c r="B212" s="17">
        <f>B126</f>
        <v>0</v>
      </c>
      <c r="C212" s="17">
        <f t="shared" ref="C212:P212" si="69">C126</f>
        <v>0</v>
      </c>
      <c r="D212" s="17">
        <f t="shared" si="69"/>
        <v>0</v>
      </c>
      <c r="E212" s="17">
        <f t="shared" si="69"/>
        <v>0</v>
      </c>
      <c r="F212" s="17">
        <f t="shared" si="69"/>
        <v>0</v>
      </c>
      <c r="G212" s="17">
        <f t="shared" si="69"/>
        <v>0</v>
      </c>
      <c r="H212" s="17">
        <f t="shared" si="69"/>
        <v>0</v>
      </c>
      <c r="I212" s="17">
        <f t="shared" si="69"/>
        <v>0</v>
      </c>
      <c r="J212" s="17">
        <f t="shared" si="69"/>
        <v>0</v>
      </c>
      <c r="K212" s="17">
        <f t="shared" si="69"/>
        <v>0</v>
      </c>
      <c r="L212" s="17">
        <f t="shared" si="69"/>
        <v>0</v>
      </c>
      <c r="M212" s="17">
        <f t="shared" si="69"/>
        <v>747.5</v>
      </c>
      <c r="N212" s="17">
        <f t="shared" si="69"/>
        <v>747.5</v>
      </c>
      <c r="O212" s="17">
        <f t="shared" si="69"/>
        <v>1047.5</v>
      </c>
      <c r="P212" s="17">
        <f t="shared" si="69"/>
        <v>1297.5</v>
      </c>
    </row>
    <row r="213" spans="1:20" ht="28.8">
      <c r="A213" s="23" t="s">
        <v>80</v>
      </c>
      <c r="B213" s="24">
        <f>B211-B212</f>
        <v>-1250</v>
      </c>
      <c r="C213" s="24">
        <f t="shared" ref="C213:P213" si="70">C211-C212</f>
        <v>-1430</v>
      </c>
      <c r="D213" s="24">
        <f t="shared" si="70"/>
        <v>3491.6000000000004</v>
      </c>
      <c r="E213" s="24">
        <f t="shared" si="70"/>
        <v>5540.45</v>
      </c>
      <c r="F213" s="24">
        <f t="shared" si="70"/>
        <v>5971.35</v>
      </c>
      <c r="G213" s="24">
        <f t="shared" si="70"/>
        <v>6223.4</v>
      </c>
      <c r="H213" s="24">
        <f t="shared" si="70"/>
        <v>6403.95</v>
      </c>
      <c r="I213" s="24">
        <f t="shared" si="70"/>
        <v>6306</v>
      </c>
      <c r="J213" s="24">
        <f t="shared" si="70"/>
        <v>6608.05</v>
      </c>
      <c r="K213" s="24">
        <f t="shared" si="70"/>
        <v>6560.1</v>
      </c>
      <c r="L213" s="24">
        <f t="shared" si="70"/>
        <v>6724.95</v>
      </c>
      <c r="M213" s="24">
        <f t="shared" si="70"/>
        <v>5229.5</v>
      </c>
      <c r="N213" s="24">
        <f t="shared" si="70"/>
        <v>56379.350000000006</v>
      </c>
      <c r="O213" s="24">
        <f t="shared" si="70"/>
        <v>88221.154999999999</v>
      </c>
      <c r="P213" s="24">
        <f t="shared" si="70"/>
        <v>108961.95999999999</v>
      </c>
    </row>
    <row r="214" spans="1:20" ht="14.4" customHeight="1">
      <c r="A214" s="14" t="s">
        <v>77</v>
      </c>
      <c r="B214" s="17">
        <f>B187</f>
        <v>0</v>
      </c>
      <c r="C214" s="17">
        <f t="shared" ref="C214:P214" si="71">C187</f>
        <v>2.3583333333333334</v>
      </c>
      <c r="D214" s="17">
        <f t="shared" si="71"/>
        <v>4.0199652777777786</v>
      </c>
      <c r="E214" s="17">
        <f t="shared" si="71"/>
        <v>7.3903569155092583</v>
      </c>
      <c r="F214" s="17">
        <f t="shared" si="71"/>
        <v>10.705973879605517</v>
      </c>
      <c r="G214" s="17">
        <f t="shared" si="71"/>
        <v>14.234395524505192</v>
      </c>
      <c r="H214" s="17">
        <f t="shared" si="71"/>
        <v>17.916215854108945</v>
      </c>
      <c r="I214" s="17">
        <f t="shared" si="71"/>
        <v>20.269479367320702</v>
      </c>
      <c r="J214" s="17">
        <f t="shared" si="71"/>
        <v>22.876412266793462</v>
      </c>
      <c r="K214" s="17">
        <f t="shared" si="71"/>
        <v>25.445559277015786</v>
      </c>
      <c r="L214" s="17">
        <f t="shared" si="71"/>
        <v>28.154222243079968</v>
      </c>
      <c r="M214" s="17">
        <f t="shared" si="71"/>
        <v>29.825184094949204</v>
      </c>
      <c r="N214" s="17">
        <f t="shared" si="71"/>
        <v>183.19609803399914</v>
      </c>
      <c r="O214" s="17">
        <f t="shared" si="71"/>
        <v>523.74195549017008</v>
      </c>
      <c r="P214" s="17">
        <f t="shared" si="71"/>
        <v>625.65951526762092</v>
      </c>
    </row>
    <row r="215" spans="1:20" ht="14.4" customHeight="1" thickBot="1">
      <c r="A215" s="30" t="s">
        <v>78</v>
      </c>
      <c r="B215" s="31">
        <f>B195</f>
        <v>0</v>
      </c>
      <c r="C215" s="31">
        <f t="shared" ref="C215:P215" si="72">C195</f>
        <v>0</v>
      </c>
      <c r="D215" s="31">
        <f t="shared" si="72"/>
        <v>0</v>
      </c>
      <c r="E215" s="31">
        <f t="shared" si="72"/>
        <v>0</v>
      </c>
      <c r="F215" s="31">
        <f t="shared" si="72"/>
        <v>0</v>
      </c>
      <c r="G215" s="31">
        <f t="shared" si="72"/>
        <v>0</v>
      </c>
      <c r="H215" s="31">
        <f t="shared" si="72"/>
        <v>0</v>
      </c>
      <c r="I215" s="31">
        <f t="shared" si="72"/>
        <v>0</v>
      </c>
      <c r="J215" s="31">
        <f t="shared" si="72"/>
        <v>0</v>
      </c>
      <c r="K215" s="31">
        <f t="shared" si="72"/>
        <v>0</v>
      </c>
      <c r="L215" s="31">
        <f t="shared" si="72"/>
        <v>0</v>
      </c>
      <c r="M215" s="31">
        <f t="shared" si="72"/>
        <v>0</v>
      </c>
      <c r="N215" s="31">
        <f t="shared" si="72"/>
        <v>0</v>
      </c>
      <c r="O215" s="31">
        <f t="shared" si="72"/>
        <v>0</v>
      </c>
      <c r="P215" s="31">
        <f t="shared" si="72"/>
        <v>0</v>
      </c>
      <c r="Q215" s="99"/>
      <c r="R215" s="99"/>
      <c r="S215" s="99"/>
      <c r="T215" s="99"/>
    </row>
    <row r="216" spans="1:20" ht="18" customHeight="1" thickBot="1">
      <c r="A216" s="32" t="s">
        <v>81</v>
      </c>
      <c r="B216" s="33">
        <f t="shared" ref="B216:P216" si="73">B213+B214-B215</f>
        <v>-1250</v>
      </c>
      <c r="C216" s="33">
        <f t="shared" si="73"/>
        <v>-1427.6416666666667</v>
      </c>
      <c r="D216" s="33">
        <f t="shared" si="73"/>
        <v>3495.6199652777782</v>
      </c>
      <c r="E216" s="33">
        <f t="shared" si="73"/>
        <v>5547.8403569155089</v>
      </c>
      <c r="F216" s="33">
        <f t="shared" si="73"/>
        <v>5982.0559738796055</v>
      </c>
      <c r="G216" s="33">
        <f t="shared" si="73"/>
        <v>6237.6343955245047</v>
      </c>
      <c r="H216" s="33">
        <f t="shared" si="73"/>
        <v>6421.8662158541092</v>
      </c>
      <c r="I216" s="33">
        <f t="shared" si="73"/>
        <v>6326.2694793673209</v>
      </c>
      <c r="J216" s="33">
        <f t="shared" si="73"/>
        <v>6630.9264122667937</v>
      </c>
      <c r="K216" s="33">
        <f t="shared" si="73"/>
        <v>6585.5455592770159</v>
      </c>
      <c r="L216" s="33">
        <f t="shared" si="73"/>
        <v>6753.1042222430797</v>
      </c>
      <c r="M216" s="33">
        <f t="shared" si="73"/>
        <v>5259.3251840949488</v>
      </c>
      <c r="N216" s="33">
        <f>N213+N214-N215</f>
        <v>56562.546098034007</v>
      </c>
      <c r="O216" s="33">
        <f t="shared" si="73"/>
        <v>88744.896955490171</v>
      </c>
      <c r="P216" s="33">
        <f t="shared" si="73"/>
        <v>109587.61951526761</v>
      </c>
      <c r="Q216" s="56">
        <f>IF(N216&lt;0,N216,0)</f>
        <v>0</v>
      </c>
      <c r="R216" s="108">
        <f>IF(O217&gt;0,0,O216+Q216)</f>
        <v>0</v>
      </c>
      <c r="S216" s="99"/>
      <c r="T216" s="99"/>
    </row>
    <row r="217" spans="1:20">
      <c r="A217" s="132" t="s">
        <v>238</v>
      </c>
      <c r="B217" s="34">
        <v>0</v>
      </c>
      <c r="C217" s="34">
        <v>0</v>
      </c>
      <c r="D217" s="34">
        <v>0</v>
      </c>
      <c r="E217" s="34">
        <v>0</v>
      </c>
      <c r="F217" s="34">
        <v>0</v>
      </c>
      <c r="G217" s="34">
        <v>0</v>
      </c>
      <c r="H217" s="34">
        <v>0</v>
      </c>
      <c r="I217" s="34">
        <v>0</v>
      </c>
      <c r="J217" s="34">
        <v>0</v>
      </c>
      <c r="K217" s="34">
        <v>0</v>
      </c>
      <c r="L217" s="34">
        <v>0</v>
      </c>
      <c r="M217" s="133">
        <v>14351</v>
      </c>
      <c r="N217" s="133">
        <f>M217</f>
        <v>14351</v>
      </c>
      <c r="O217" s="133">
        <v>27867</v>
      </c>
      <c r="P217" s="133">
        <v>36621</v>
      </c>
      <c r="Q217" s="99"/>
      <c r="R217" s="99"/>
      <c r="S217" s="99"/>
      <c r="T217" s="99"/>
    </row>
    <row r="218" spans="1:20" hidden="1">
      <c r="A218" s="14" t="s">
        <v>82</v>
      </c>
      <c r="B218" s="17">
        <v>0</v>
      </c>
      <c r="C218" s="17">
        <v>0</v>
      </c>
      <c r="D218" s="17">
        <v>0</v>
      </c>
      <c r="E218" s="17">
        <v>0</v>
      </c>
      <c r="F218" s="17">
        <v>0</v>
      </c>
      <c r="G218" s="17">
        <v>0</v>
      </c>
      <c r="H218" s="17">
        <v>0</v>
      </c>
      <c r="I218" s="17">
        <v>0</v>
      </c>
      <c r="J218" s="17">
        <v>0</v>
      </c>
      <c r="K218" s="17">
        <v>0</v>
      </c>
      <c r="L218" s="17">
        <v>0</v>
      </c>
      <c r="M218" s="133">
        <v>0</v>
      </c>
      <c r="N218" s="133">
        <v>0</v>
      </c>
      <c r="O218" s="133">
        <v>0</v>
      </c>
      <c r="P218" s="133">
        <v>0</v>
      </c>
      <c r="Q218" s="99"/>
      <c r="R218" s="99"/>
      <c r="S218" s="99"/>
      <c r="T218" s="99"/>
    </row>
    <row r="219" spans="1:20">
      <c r="A219" s="14" t="s">
        <v>83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7">
        <v>0</v>
      </c>
      <c r="J219" s="17">
        <v>0</v>
      </c>
      <c r="K219" s="17">
        <v>0</v>
      </c>
      <c r="L219" s="17">
        <v>0</v>
      </c>
      <c r="M219" s="133">
        <v>789.31</v>
      </c>
      <c r="N219" s="133">
        <f>M219</f>
        <v>789.31</v>
      </c>
      <c r="O219" s="133">
        <v>1532.69</v>
      </c>
      <c r="P219" s="133">
        <v>2014.16</v>
      </c>
    </row>
    <row r="220" spans="1:20">
      <c r="A220" s="14" t="s">
        <v>128</v>
      </c>
      <c r="B220" s="17">
        <f t="shared" ref="B220:M220" si="74">SUM(B217:B219)</f>
        <v>0</v>
      </c>
      <c r="C220" s="17">
        <f t="shared" si="74"/>
        <v>0</v>
      </c>
      <c r="D220" s="17">
        <f t="shared" si="74"/>
        <v>0</v>
      </c>
      <c r="E220" s="17">
        <f t="shared" si="74"/>
        <v>0</v>
      </c>
      <c r="F220" s="17">
        <f t="shared" si="74"/>
        <v>0</v>
      </c>
      <c r="G220" s="17">
        <f t="shared" si="74"/>
        <v>0</v>
      </c>
      <c r="H220" s="17">
        <f t="shared" si="74"/>
        <v>0</v>
      </c>
      <c r="I220" s="17">
        <f t="shared" si="74"/>
        <v>0</v>
      </c>
      <c r="J220" s="17">
        <f t="shared" si="74"/>
        <v>0</v>
      </c>
      <c r="K220" s="17">
        <f t="shared" si="74"/>
        <v>0</v>
      </c>
      <c r="L220" s="17">
        <f t="shared" si="74"/>
        <v>0</v>
      </c>
      <c r="M220" s="17">
        <f t="shared" si="74"/>
        <v>15140.31</v>
      </c>
      <c r="N220" s="17">
        <f>M220</f>
        <v>15140.31</v>
      </c>
      <c r="O220" s="17">
        <f>SUM(O217:O219)</f>
        <v>29399.69</v>
      </c>
      <c r="P220" s="17">
        <f>SUM(P217:P219)</f>
        <v>38635.160000000003</v>
      </c>
    </row>
    <row r="221" spans="1:20" ht="28.8">
      <c r="A221" s="23" t="s">
        <v>84</v>
      </c>
      <c r="B221" s="24">
        <f t="shared" ref="B221:P221" si="75">B216-B220</f>
        <v>-1250</v>
      </c>
      <c r="C221" s="24">
        <f t="shared" si="75"/>
        <v>-1427.6416666666667</v>
      </c>
      <c r="D221" s="24">
        <f t="shared" si="75"/>
        <v>3495.6199652777782</v>
      </c>
      <c r="E221" s="24">
        <f t="shared" si="75"/>
        <v>5547.8403569155089</v>
      </c>
      <c r="F221" s="24">
        <f t="shared" si="75"/>
        <v>5982.0559738796055</v>
      </c>
      <c r="G221" s="24">
        <f t="shared" si="75"/>
        <v>6237.6343955245047</v>
      </c>
      <c r="H221" s="24">
        <f t="shared" si="75"/>
        <v>6421.8662158541092</v>
      </c>
      <c r="I221" s="24">
        <f t="shared" si="75"/>
        <v>6326.2694793673209</v>
      </c>
      <c r="J221" s="24">
        <f t="shared" si="75"/>
        <v>6630.9264122667937</v>
      </c>
      <c r="K221" s="24">
        <f t="shared" si="75"/>
        <v>6585.5455592770159</v>
      </c>
      <c r="L221" s="24">
        <f t="shared" si="75"/>
        <v>6753.1042222430797</v>
      </c>
      <c r="M221" s="24">
        <f t="shared" si="75"/>
        <v>-9880.9848159050507</v>
      </c>
      <c r="N221" s="24">
        <f t="shared" si="75"/>
        <v>41422.236098034009</v>
      </c>
      <c r="O221" s="24">
        <f t="shared" si="75"/>
        <v>59345.206955490168</v>
      </c>
      <c r="P221" s="24">
        <f t="shared" si="75"/>
        <v>70952.459515267605</v>
      </c>
    </row>
    <row r="222" spans="1:20" ht="14.25" customHeight="1">
      <c r="A222" s="61" t="s">
        <v>249</v>
      </c>
      <c r="B222" s="17">
        <f>B199</f>
        <v>1500</v>
      </c>
      <c r="C222" s="17">
        <f t="shared" ref="C222:P222" si="76">C199</f>
        <v>1500</v>
      </c>
      <c r="D222" s="17">
        <f t="shared" si="76"/>
        <v>1500</v>
      </c>
      <c r="E222" s="17">
        <f t="shared" si="76"/>
        <v>2000</v>
      </c>
      <c r="F222" s="17">
        <f t="shared" si="76"/>
        <v>2000</v>
      </c>
      <c r="G222" s="17">
        <f t="shared" si="76"/>
        <v>2000</v>
      </c>
      <c r="H222" s="17">
        <f t="shared" si="76"/>
        <v>3500</v>
      </c>
      <c r="I222" s="17">
        <f t="shared" si="76"/>
        <v>3500</v>
      </c>
      <c r="J222" s="17">
        <f t="shared" si="76"/>
        <v>3500</v>
      </c>
      <c r="K222" s="17">
        <f t="shared" si="76"/>
        <v>3500</v>
      </c>
      <c r="L222" s="17">
        <f t="shared" si="76"/>
        <v>4000</v>
      </c>
      <c r="M222" s="17">
        <f t="shared" si="76"/>
        <v>4000</v>
      </c>
      <c r="N222" s="17">
        <f t="shared" si="76"/>
        <v>32500</v>
      </c>
      <c r="O222" s="17">
        <f t="shared" si="76"/>
        <v>60000</v>
      </c>
      <c r="P222" s="17">
        <f t="shared" si="76"/>
        <v>72000</v>
      </c>
    </row>
    <row r="223" spans="1:20" ht="14.25" customHeight="1">
      <c r="A223" s="23" t="s">
        <v>86</v>
      </c>
      <c r="B223" s="24">
        <f t="shared" ref="B223:P223" si="77">B221-B222</f>
        <v>-2750</v>
      </c>
      <c r="C223" s="24">
        <f t="shared" si="77"/>
        <v>-2927.6416666666664</v>
      </c>
      <c r="D223" s="24">
        <f t="shared" si="77"/>
        <v>1995.6199652777782</v>
      </c>
      <c r="E223" s="24">
        <f t="shared" si="77"/>
        <v>3547.8403569155089</v>
      </c>
      <c r="F223" s="24">
        <f t="shared" si="77"/>
        <v>3982.0559738796055</v>
      </c>
      <c r="G223" s="24">
        <f t="shared" si="77"/>
        <v>4237.6343955245047</v>
      </c>
      <c r="H223" s="24">
        <f>H221-H222</f>
        <v>2921.8662158541092</v>
      </c>
      <c r="I223" s="24">
        <f t="shared" si="77"/>
        <v>2826.2694793673209</v>
      </c>
      <c r="J223" s="24">
        <f t="shared" si="77"/>
        <v>3130.9264122667937</v>
      </c>
      <c r="K223" s="24">
        <f t="shared" si="77"/>
        <v>3085.5455592770159</v>
      </c>
      <c r="L223" s="24">
        <f t="shared" si="77"/>
        <v>2753.1042222430797</v>
      </c>
      <c r="M223" s="24">
        <f t="shared" si="77"/>
        <v>-13880.984815905051</v>
      </c>
      <c r="N223" s="24">
        <f>N221-N222</f>
        <v>8922.236098034009</v>
      </c>
      <c r="O223" s="24">
        <f t="shared" si="77"/>
        <v>-654.79304450983182</v>
      </c>
      <c r="P223" s="24">
        <f t="shared" si="77"/>
        <v>-1047.5404847323953</v>
      </c>
    </row>
    <row r="224" spans="1:20" ht="24.9" customHeight="1"/>
    <row r="225" spans="1:17" ht="15.6">
      <c r="A225" s="13" t="s">
        <v>87</v>
      </c>
    </row>
    <row r="226" spans="1:17">
      <c r="B226" s="22" t="s">
        <v>1</v>
      </c>
      <c r="C226" s="21" t="s">
        <v>4</v>
      </c>
      <c r="D226" s="21" t="s">
        <v>5</v>
      </c>
      <c r="E226" s="21" t="s">
        <v>6</v>
      </c>
      <c r="F226" s="21" t="s">
        <v>7</v>
      </c>
      <c r="G226" s="21" t="s">
        <v>8</v>
      </c>
      <c r="H226" s="21" t="s">
        <v>9</v>
      </c>
      <c r="I226" s="21" t="s">
        <v>10</v>
      </c>
      <c r="J226" s="21" t="s">
        <v>11</v>
      </c>
      <c r="K226" s="21" t="s">
        <v>12</v>
      </c>
      <c r="L226" s="21" t="s">
        <v>13</v>
      </c>
      <c r="M226" s="21" t="s">
        <v>14</v>
      </c>
      <c r="N226" s="21" t="s">
        <v>15</v>
      </c>
      <c r="O226" s="22" t="s">
        <v>17</v>
      </c>
      <c r="P226" s="22" t="s">
        <v>18</v>
      </c>
      <c r="Q226" s="35"/>
    </row>
    <row r="227" spans="1:17">
      <c r="A227" s="14" t="s">
        <v>88</v>
      </c>
      <c r="B227" s="17">
        <f>$B$8</f>
        <v>2990</v>
      </c>
      <c r="C227" s="17">
        <f t="shared" ref="C227:N227" si="78">B227+B122</f>
        <v>2990</v>
      </c>
      <c r="D227" s="17">
        <f t="shared" si="78"/>
        <v>2990</v>
      </c>
      <c r="E227" s="17">
        <f t="shared" si="78"/>
        <v>2990</v>
      </c>
      <c r="F227" s="17">
        <f t="shared" si="78"/>
        <v>2990</v>
      </c>
      <c r="G227" s="17">
        <f t="shared" si="78"/>
        <v>2990</v>
      </c>
      <c r="H227" s="17">
        <f t="shared" si="78"/>
        <v>2990</v>
      </c>
      <c r="I227" s="17">
        <f t="shared" si="78"/>
        <v>2990</v>
      </c>
      <c r="J227" s="17">
        <f t="shared" si="78"/>
        <v>2990</v>
      </c>
      <c r="K227" s="17">
        <f t="shared" si="78"/>
        <v>2990</v>
      </c>
      <c r="L227" s="17">
        <f t="shared" si="78"/>
        <v>2990</v>
      </c>
      <c r="M227" s="17">
        <f t="shared" si="78"/>
        <v>2990</v>
      </c>
      <c r="N227" s="17">
        <f t="shared" si="78"/>
        <v>2990</v>
      </c>
      <c r="O227" s="17">
        <f>N227+O122</f>
        <v>4190</v>
      </c>
      <c r="P227" s="17">
        <f>O227+P122</f>
        <v>5190</v>
      </c>
    </row>
    <row r="228" spans="1:17">
      <c r="A228" s="14" t="s">
        <v>89</v>
      </c>
      <c r="B228" s="17">
        <v>0</v>
      </c>
      <c r="C228" s="17">
        <f>B126</f>
        <v>0</v>
      </c>
      <c r="D228" s="17">
        <f t="shared" ref="D228:N228" si="79">C228+C126</f>
        <v>0</v>
      </c>
      <c r="E228" s="17">
        <f t="shared" si="79"/>
        <v>0</v>
      </c>
      <c r="F228" s="17">
        <f t="shared" si="79"/>
        <v>0</v>
      </c>
      <c r="G228" s="17">
        <f t="shared" si="79"/>
        <v>0</v>
      </c>
      <c r="H228" s="17">
        <f t="shared" si="79"/>
        <v>0</v>
      </c>
      <c r="I228" s="17">
        <f t="shared" si="79"/>
        <v>0</v>
      </c>
      <c r="J228" s="17">
        <f t="shared" si="79"/>
        <v>0</v>
      </c>
      <c r="K228" s="17">
        <f t="shared" si="79"/>
        <v>0</v>
      </c>
      <c r="L228" s="17">
        <f t="shared" si="79"/>
        <v>0</v>
      </c>
      <c r="M228" s="17">
        <f t="shared" si="79"/>
        <v>0</v>
      </c>
      <c r="N228" s="17">
        <f t="shared" si="79"/>
        <v>747.5</v>
      </c>
      <c r="O228" s="17">
        <f>N228+O126</f>
        <v>1795</v>
      </c>
      <c r="P228" s="17">
        <f>O228+P126</f>
        <v>3092.5</v>
      </c>
    </row>
    <row r="229" spans="1:17" hidden="1">
      <c r="A229" s="61" t="s">
        <v>142</v>
      </c>
      <c r="B229" s="17">
        <f>B10</f>
        <v>0</v>
      </c>
      <c r="C229" s="17">
        <f>B229</f>
        <v>0</v>
      </c>
      <c r="D229" s="17">
        <f t="shared" ref="D229:P229" si="80">C229</f>
        <v>0</v>
      </c>
      <c r="E229" s="17">
        <f t="shared" si="80"/>
        <v>0</v>
      </c>
      <c r="F229" s="17">
        <f t="shared" si="80"/>
        <v>0</v>
      </c>
      <c r="G229" s="17">
        <f t="shared" si="80"/>
        <v>0</v>
      </c>
      <c r="H229" s="17">
        <f t="shared" si="80"/>
        <v>0</v>
      </c>
      <c r="I229" s="17">
        <f t="shared" si="80"/>
        <v>0</v>
      </c>
      <c r="J229" s="17">
        <f t="shared" si="80"/>
        <v>0</v>
      </c>
      <c r="K229" s="17">
        <f t="shared" si="80"/>
        <v>0</v>
      </c>
      <c r="L229" s="17">
        <f t="shared" si="80"/>
        <v>0</v>
      </c>
      <c r="M229" s="17">
        <f t="shared" si="80"/>
        <v>0</v>
      </c>
      <c r="N229" s="17">
        <f>M229</f>
        <v>0</v>
      </c>
      <c r="O229" s="17">
        <f t="shared" si="80"/>
        <v>0</v>
      </c>
      <c r="P229" s="17">
        <f t="shared" si="80"/>
        <v>0</v>
      </c>
    </row>
    <row r="230" spans="1:17">
      <c r="A230" s="14" t="s">
        <v>23</v>
      </c>
      <c r="B230" s="17">
        <f t="shared" ref="B230:P230" si="81">B227-B228</f>
        <v>2990</v>
      </c>
      <c r="C230" s="17">
        <f t="shared" si="81"/>
        <v>2990</v>
      </c>
      <c r="D230" s="17">
        <f t="shared" si="81"/>
        <v>2990</v>
      </c>
      <c r="E230" s="17">
        <f t="shared" si="81"/>
        <v>2990</v>
      </c>
      <c r="F230" s="17">
        <f t="shared" si="81"/>
        <v>2990</v>
      </c>
      <c r="G230" s="17">
        <f t="shared" si="81"/>
        <v>2990</v>
      </c>
      <c r="H230" s="17">
        <f t="shared" si="81"/>
        <v>2990</v>
      </c>
      <c r="I230" s="17">
        <f t="shared" si="81"/>
        <v>2990</v>
      </c>
      <c r="J230" s="17">
        <f t="shared" si="81"/>
        <v>2990</v>
      </c>
      <c r="K230" s="17">
        <f t="shared" si="81"/>
        <v>2990</v>
      </c>
      <c r="L230" s="17">
        <f t="shared" si="81"/>
        <v>2990</v>
      </c>
      <c r="M230" s="17">
        <f t="shared" si="81"/>
        <v>2990</v>
      </c>
      <c r="N230" s="17">
        <f t="shared" si="81"/>
        <v>2242.5</v>
      </c>
      <c r="O230" s="17">
        <f t="shared" si="81"/>
        <v>2395</v>
      </c>
      <c r="P230" s="17">
        <f t="shared" si="81"/>
        <v>2097.5</v>
      </c>
    </row>
    <row r="231" spans="1:17">
      <c r="A231" s="14" t="s">
        <v>90</v>
      </c>
      <c r="B231" s="17">
        <v>0</v>
      </c>
      <c r="C231" s="17">
        <f>B130</f>
        <v>0</v>
      </c>
      <c r="D231" s="17">
        <f t="shared" ref="D231:M231" si="82">C231+C130</f>
        <v>0</v>
      </c>
      <c r="E231" s="17">
        <f t="shared" si="82"/>
        <v>0</v>
      </c>
      <c r="F231" s="17">
        <f t="shared" si="82"/>
        <v>0</v>
      </c>
      <c r="G231" s="17">
        <f t="shared" si="82"/>
        <v>0</v>
      </c>
      <c r="H231" s="17">
        <f t="shared" si="82"/>
        <v>0</v>
      </c>
      <c r="I231" s="17">
        <f t="shared" si="82"/>
        <v>0</v>
      </c>
      <c r="J231" s="17">
        <f t="shared" si="82"/>
        <v>0</v>
      </c>
      <c r="K231" s="17">
        <f t="shared" si="82"/>
        <v>0</v>
      </c>
      <c r="L231" s="17">
        <f t="shared" si="82"/>
        <v>0</v>
      </c>
      <c r="M231" s="17">
        <f t="shared" si="82"/>
        <v>0</v>
      </c>
      <c r="N231" s="17">
        <f>N130</f>
        <v>0</v>
      </c>
      <c r="O231" s="17">
        <f>N231+O130</f>
        <v>0</v>
      </c>
      <c r="P231" s="17">
        <f>O231+P130</f>
        <v>0</v>
      </c>
    </row>
    <row r="232" spans="1:17" hidden="1">
      <c r="A232" s="14" t="s">
        <v>46</v>
      </c>
      <c r="B232" s="17">
        <v>0</v>
      </c>
      <c r="C232" s="17">
        <f t="shared" ref="C232:M232" si="83">B100</f>
        <v>0</v>
      </c>
      <c r="D232" s="17">
        <f t="shared" si="83"/>
        <v>0</v>
      </c>
      <c r="E232" s="17">
        <f t="shared" si="83"/>
        <v>0</v>
      </c>
      <c r="F232" s="17">
        <f t="shared" si="83"/>
        <v>0</v>
      </c>
      <c r="G232" s="17">
        <f t="shared" si="83"/>
        <v>0</v>
      </c>
      <c r="H232" s="17">
        <f t="shared" si="83"/>
        <v>0</v>
      </c>
      <c r="I232" s="17">
        <f t="shared" si="83"/>
        <v>0</v>
      </c>
      <c r="J232" s="17">
        <f t="shared" si="83"/>
        <v>0</v>
      </c>
      <c r="K232" s="17">
        <f t="shared" si="83"/>
        <v>0</v>
      </c>
      <c r="L232" s="17">
        <f t="shared" si="83"/>
        <v>0</v>
      </c>
      <c r="M232" s="17">
        <f t="shared" si="83"/>
        <v>0</v>
      </c>
      <c r="N232" s="17">
        <f>M100</f>
        <v>0</v>
      </c>
      <c r="O232" s="17">
        <f>O100</f>
        <v>0</v>
      </c>
      <c r="P232" s="17">
        <f>P100</f>
        <v>0</v>
      </c>
    </row>
    <row r="233" spans="1:17">
      <c r="A233" s="14" t="s">
        <v>91</v>
      </c>
      <c r="B233" s="17">
        <f>B11</f>
        <v>7010</v>
      </c>
      <c r="C233" s="17">
        <f>IF(B265&gt;0,B265,0)</f>
        <v>4260</v>
      </c>
      <c r="D233" s="17">
        <f t="shared" ref="D233:M233" si="84">IF(C265&gt;0,C265,0)</f>
        <v>1332.3583333333336</v>
      </c>
      <c r="E233" s="17">
        <f t="shared" si="84"/>
        <v>3327.9782986111109</v>
      </c>
      <c r="F233" s="17">
        <f t="shared" si="84"/>
        <v>6875.8186555266211</v>
      </c>
      <c r="G233" s="17">
        <f t="shared" si="84"/>
        <v>10857.874629406228</v>
      </c>
      <c r="H233" s="17">
        <f t="shared" si="84"/>
        <v>15095.50902493073</v>
      </c>
      <c r="I233" s="17">
        <f t="shared" si="84"/>
        <v>18017.375240784841</v>
      </c>
      <c r="J233" s="17">
        <f t="shared" si="84"/>
        <v>20843.644720152159</v>
      </c>
      <c r="K233" s="17">
        <f t="shared" si="84"/>
        <v>23974.571132418951</v>
      </c>
      <c r="L233" s="17">
        <f t="shared" si="84"/>
        <v>27060.116691695963</v>
      </c>
      <c r="M233" s="17">
        <f t="shared" si="84"/>
        <v>29813.220913939043</v>
      </c>
      <c r="N233" s="17">
        <f>IF(M265&gt;0,M265,0)</f>
        <v>31820.046098033992</v>
      </c>
      <c r="O233" s="17">
        <f>IF(O265&gt;0,O265,0)</f>
        <v>45272.133053524158</v>
      </c>
      <c r="P233" s="17">
        <f>IF(P265&gt;0,P265,0)</f>
        <v>53757.562568791764</v>
      </c>
    </row>
    <row r="234" spans="1:17">
      <c r="A234" s="14" t="s">
        <v>25</v>
      </c>
      <c r="B234" s="17">
        <f>B233+B232+B231+B229</f>
        <v>7010</v>
      </c>
      <c r="C234" s="17">
        <f t="shared" ref="C234:P234" si="85">C233+C232+C231+C229</f>
        <v>4260</v>
      </c>
      <c r="D234" s="17">
        <f t="shared" si="85"/>
        <v>1332.3583333333336</v>
      </c>
      <c r="E234" s="17">
        <f t="shared" si="85"/>
        <v>3327.9782986111109</v>
      </c>
      <c r="F234" s="17">
        <f t="shared" si="85"/>
        <v>6875.8186555266211</v>
      </c>
      <c r="G234" s="17">
        <f t="shared" si="85"/>
        <v>10857.874629406228</v>
      </c>
      <c r="H234" s="17">
        <f t="shared" si="85"/>
        <v>15095.50902493073</v>
      </c>
      <c r="I234" s="17">
        <f t="shared" si="85"/>
        <v>18017.375240784841</v>
      </c>
      <c r="J234" s="17">
        <f t="shared" si="85"/>
        <v>20843.644720152159</v>
      </c>
      <c r="K234" s="17">
        <f t="shared" si="85"/>
        <v>23974.571132418951</v>
      </c>
      <c r="L234" s="17">
        <f t="shared" si="85"/>
        <v>27060.116691695963</v>
      </c>
      <c r="M234" s="17">
        <f t="shared" si="85"/>
        <v>29813.220913939043</v>
      </c>
      <c r="N234" s="17">
        <f t="shared" si="85"/>
        <v>31820.046098033992</v>
      </c>
      <c r="O234" s="17">
        <f t="shared" si="85"/>
        <v>45272.133053524158</v>
      </c>
      <c r="P234" s="17">
        <f t="shared" si="85"/>
        <v>53757.562568791764</v>
      </c>
    </row>
    <row r="235" spans="1:17">
      <c r="A235" s="18" t="s">
        <v>26</v>
      </c>
      <c r="B235" s="19">
        <f>B13</f>
        <v>10000</v>
      </c>
      <c r="C235" s="19">
        <f>C230+C234</f>
        <v>7250</v>
      </c>
      <c r="D235" s="19">
        <f t="shared" ref="D235:P235" si="86">D230+D234</f>
        <v>4322.3583333333336</v>
      </c>
      <c r="E235" s="19">
        <f t="shared" si="86"/>
        <v>6317.9782986111113</v>
      </c>
      <c r="F235" s="19">
        <f t="shared" si="86"/>
        <v>9865.818655526622</v>
      </c>
      <c r="G235" s="19">
        <f t="shared" si="86"/>
        <v>13847.874629406228</v>
      </c>
      <c r="H235" s="19">
        <f t="shared" si="86"/>
        <v>18085.509024930732</v>
      </c>
      <c r="I235" s="19">
        <f t="shared" si="86"/>
        <v>21007.375240784841</v>
      </c>
      <c r="J235" s="19">
        <f t="shared" si="86"/>
        <v>23833.644720152159</v>
      </c>
      <c r="K235" s="19">
        <f t="shared" si="86"/>
        <v>26964.571132418951</v>
      </c>
      <c r="L235" s="19">
        <f t="shared" si="86"/>
        <v>30050.116691695963</v>
      </c>
      <c r="M235" s="19">
        <f t="shared" si="86"/>
        <v>32803.220913939047</v>
      </c>
      <c r="N235" s="19">
        <f t="shared" si="86"/>
        <v>34062.546098033992</v>
      </c>
      <c r="O235" s="19">
        <f t="shared" si="86"/>
        <v>47667.133053524158</v>
      </c>
      <c r="P235" s="19">
        <f t="shared" si="86"/>
        <v>55855.062568791764</v>
      </c>
    </row>
    <row r="236" spans="1:17">
      <c r="A236" s="14" t="s">
        <v>136</v>
      </c>
      <c r="B236" s="17">
        <f>B14</f>
        <v>10000</v>
      </c>
      <c r="C236" s="17">
        <f>B236</f>
        <v>10000</v>
      </c>
      <c r="D236" s="17">
        <f t="shared" ref="D236:P236" si="87">C236</f>
        <v>10000</v>
      </c>
      <c r="E236" s="17">
        <f t="shared" si="87"/>
        <v>10000</v>
      </c>
      <c r="F236" s="17">
        <f t="shared" si="87"/>
        <v>10000</v>
      </c>
      <c r="G236" s="17">
        <f t="shared" si="87"/>
        <v>10000</v>
      </c>
      <c r="H236" s="17">
        <f t="shared" si="87"/>
        <v>10000</v>
      </c>
      <c r="I236" s="17">
        <f t="shared" si="87"/>
        <v>10000</v>
      </c>
      <c r="J236" s="17">
        <f t="shared" si="87"/>
        <v>10000</v>
      </c>
      <c r="K236" s="17">
        <f t="shared" si="87"/>
        <v>10000</v>
      </c>
      <c r="L236" s="17">
        <f t="shared" si="87"/>
        <v>10000</v>
      </c>
      <c r="M236" s="17">
        <f t="shared" si="87"/>
        <v>10000</v>
      </c>
      <c r="N236" s="17">
        <f t="shared" si="87"/>
        <v>10000</v>
      </c>
      <c r="O236" s="17">
        <f t="shared" si="87"/>
        <v>10000</v>
      </c>
      <c r="P236" s="17">
        <f t="shared" si="87"/>
        <v>10000</v>
      </c>
    </row>
    <row r="237" spans="1:17">
      <c r="A237" s="14" t="s">
        <v>92</v>
      </c>
      <c r="B237" s="17">
        <v>0</v>
      </c>
      <c r="C237" s="17">
        <v>0</v>
      </c>
      <c r="D237" s="17">
        <f>B223</f>
        <v>-2750</v>
      </c>
      <c r="E237" s="17">
        <f t="shared" ref="E237:M237" si="88">D237+C223</f>
        <v>-5677.6416666666664</v>
      </c>
      <c r="F237" s="17">
        <f t="shared" si="88"/>
        <v>-3682.0217013888882</v>
      </c>
      <c r="G237" s="17">
        <f t="shared" si="88"/>
        <v>-134.18134447337934</v>
      </c>
      <c r="H237" s="17">
        <f t="shared" si="88"/>
        <v>3847.8746294062262</v>
      </c>
      <c r="I237" s="17">
        <f t="shared" si="88"/>
        <v>8085.5090249307304</v>
      </c>
      <c r="J237" s="17">
        <f t="shared" si="88"/>
        <v>11007.375240784841</v>
      </c>
      <c r="K237" s="17">
        <f t="shared" si="88"/>
        <v>13833.644720152162</v>
      </c>
      <c r="L237" s="17">
        <f t="shared" si="88"/>
        <v>16964.571132418954</v>
      </c>
      <c r="M237" s="17">
        <f t="shared" si="88"/>
        <v>20050.11669169597</v>
      </c>
      <c r="N237" s="17">
        <f>M237+L223</f>
        <v>22803.220913939051</v>
      </c>
      <c r="O237" s="17">
        <f>N237+M223</f>
        <v>8922.236098034</v>
      </c>
      <c r="P237" s="17">
        <f>O237+O223</f>
        <v>8267.4430535241681</v>
      </c>
    </row>
    <row r="238" spans="1:17">
      <c r="A238" s="14" t="s">
        <v>93</v>
      </c>
      <c r="B238" s="17">
        <v>0</v>
      </c>
      <c r="C238" s="17">
        <f>B223</f>
        <v>-2750</v>
      </c>
      <c r="D238" s="17">
        <f t="shared" ref="D238:M238" si="89">C223</f>
        <v>-2927.6416666666664</v>
      </c>
      <c r="E238" s="17">
        <f t="shared" si="89"/>
        <v>1995.6199652777782</v>
      </c>
      <c r="F238" s="17">
        <f t="shared" si="89"/>
        <v>3547.8403569155089</v>
      </c>
      <c r="G238" s="17">
        <f t="shared" si="89"/>
        <v>3982.0559738796055</v>
      </c>
      <c r="H238" s="17">
        <f t="shared" si="89"/>
        <v>4237.6343955245047</v>
      </c>
      <c r="I238" s="17">
        <f t="shared" si="89"/>
        <v>2921.8662158541092</v>
      </c>
      <c r="J238" s="17">
        <f t="shared" si="89"/>
        <v>2826.2694793673209</v>
      </c>
      <c r="K238" s="17">
        <f t="shared" si="89"/>
        <v>3130.9264122667937</v>
      </c>
      <c r="L238" s="17">
        <f t="shared" si="89"/>
        <v>3085.5455592770159</v>
      </c>
      <c r="M238" s="17">
        <f t="shared" si="89"/>
        <v>2753.1042222430797</v>
      </c>
      <c r="N238" s="17">
        <f>M223</f>
        <v>-13880.984815905051</v>
      </c>
      <c r="O238" s="17">
        <f>O223</f>
        <v>-654.79304450983182</v>
      </c>
      <c r="P238" s="17">
        <f>P223</f>
        <v>-1047.5404847323953</v>
      </c>
    </row>
    <row r="239" spans="1:17">
      <c r="A239" s="14" t="s">
        <v>27</v>
      </c>
      <c r="B239" s="17">
        <f>B14</f>
        <v>10000</v>
      </c>
      <c r="C239" s="17">
        <f t="shared" ref="C239:P239" si="90">B239+C238</f>
        <v>7250</v>
      </c>
      <c r="D239" s="17">
        <f t="shared" si="90"/>
        <v>4322.3583333333336</v>
      </c>
      <c r="E239" s="17">
        <f t="shared" si="90"/>
        <v>6317.9782986111113</v>
      </c>
      <c r="F239" s="17">
        <f t="shared" si="90"/>
        <v>9865.8186555266202</v>
      </c>
      <c r="G239" s="17">
        <f t="shared" si="90"/>
        <v>13847.874629406226</v>
      </c>
      <c r="H239" s="17">
        <f t="shared" si="90"/>
        <v>18085.509024930732</v>
      </c>
      <c r="I239" s="17">
        <f t="shared" si="90"/>
        <v>21007.375240784841</v>
      </c>
      <c r="J239" s="17">
        <f t="shared" si="90"/>
        <v>23833.644720152162</v>
      </c>
      <c r="K239" s="17">
        <f t="shared" si="90"/>
        <v>26964.571132418954</v>
      </c>
      <c r="L239" s="17">
        <f t="shared" si="90"/>
        <v>30050.11669169597</v>
      </c>
      <c r="M239" s="17">
        <f t="shared" si="90"/>
        <v>32803.220913939047</v>
      </c>
      <c r="N239" s="17">
        <f>M239+N238</f>
        <v>18922.236098033994</v>
      </c>
      <c r="O239" s="17">
        <f t="shared" si="90"/>
        <v>18267.443053524163</v>
      </c>
      <c r="P239" s="17">
        <f t="shared" si="90"/>
        <v>17219.902568791767</v>
      </c>
    </row>
    <row r="240" spans="1:17">
      <c r="A240" s="14" t="s">
        <v>94</v>
      </c>
      <c r="B240" s="17">
        <v>0</v>
      </c>
      <c r="C240" s="17">
        <v>0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7">
        <v>0</v>
      </c>
      <c r="J240" s="17">
        <v>0</v>
      </c>
      <c r="K240" s="17">
        <v>0</v>
      </c>
      <c r="L240" s="17">
        <v>0</v>
      </c>
      <c r="M240" s="17">
        <v>0</v>
      </c>
      <c r="N240" s="17">
        <f>N220</f>
        <v>15140.31</v>
      </c>
      <c r="O240" s="17">
        <f>O220</f>
        <v>29399.69</v>
      </c>
      <c r="P240" s="17">
        <f>P220</f>
        <v>38635.160000000003</v>
      </c>
    </row>
    <row r="241" spans="1:17">
      <c r="A241" s="14" t="s">
        <v>95</v>
      </c>
      <c r="B241" s="17">
        <v>0</v>
      </c>
      <c r="C241" s="17">
        <v>0</v>
      </c>
      <c r="D241" s="17">
        <v>0</v>
      </c>
      <c r="E241" s="17">
        <v>0</v>
      </c>
      <c r="F241" s="17">
        <v>0</v>
      </c>
      <c r="G241" s="17">
        <v>0</v>
      </c>
      <c r="H241" s="17">
        <v>0</v>
      </c>
      <c r="I241" s="17">
        <v>0</v>
      </c>
      <c r="J241" s="17">
        <v>0</v>
      </c>
      <c r="K241" s="17">
        <v>0</v>
      </c>
      <c r="L241" s="17">
        <v>0</v>
      </c>
      <c r="M241" s="17">
        <v>0</v>
      </c>
      <c r="N241" s="17">
        <v>0</v>
      </c>
      <c r="O241" s="17">
        <v>0</v>
      </c>
      <c r="P241" s="17">
        <v>0</v>
      </c>
    </row>
    <row r="242" spans="1:17">
      <c r="A242" s="14" t="s">
        <v>96</v>
      </c>
      <c r="B242" s="17">
        <f>B15</f>
        <v>0</v>
      </c>
      <c r="C242" s="17">
        <f>B191+B193-B192-B194</f>
        <v>0</v>
      </c>
      <c r="D242" s="17">
        <f t="shared" ref="D242:N242" si="91">C242+C191+C193-C192-C194</f>
        <v>0</v>
      </c>
      <c r="E242" s="17">
        <f t="shared" si="91"/>
        <v>0</v>
      </c>
      <c r="F242" s="17">
        <f t="shared" si="91"/>
        <v>0</v>
      </c>
      <c r="G242" s="17">
        <f t="shared" si="91"/>
        <v>0</v>
      </c>
      <c r="H242" s="17">
        <f t="shared" si="91"/>
        <v>0</v>
      </c>
      <c r="I242" s="17">
        <f t="shared" si="91"/>
        <v>0</v>
      </c>
      <c r="J242" s="17">
        <f t="shared" si="91"/>
        <v>0</v>
      </c>
      <c r="K242" s="17">
        <f t="shared" si="91"/>
        <v>0</v>
      </c>
      <c r="L242" s="17">
        <f t="shared" si="91"/>
        <v>0</v>
      </c>
      <c r="M242" s="17">
        <f t="shared" si="91"/>
        <v>0</v>
      </c>
      <c r="N242" s="17">
        <f t="shared" si="91"/>
        <v>0</v>
      </c>
      <c r="O242" s="17">
        <f>N242+O191+O193-O192-O194</f>
        <v>0</v>
      </c>
      <c r="P242" s="17">
        <f>O242+P191+P193-P192-P194</f>
        <v>0</v>
      </c>
    </row>
    <row r="243" spans="1:17">
      <c r="A243" s="14" t="s">
        <v>97</v>
      </c>
      <c r="B243" s="17">
        <f>B240+B241+B242</f>
        <v>0</v>
      </c>
      <c r="C243" s="17">
        <f t="shared" ref="C243:P243" si="92">C240+C241+C242</f>
        <v>0</v>
      </c>
      <c r="D243" s="17">
        <f t="shared" si="92"/>
        <v>0</v>
      </c>
      <c r="E243" s="17">
        <f t="shared" si="92"/>
        <v>0</v>
      </c>
      <c r="F243" s="17">
        <f t="shared" si="92"/>
        <v>0</v>
      </c>
      <c r="G243" s="17">
        <f t="shared" si="92"/>
        <v>0</v>
      </c>
      <c r="H243" s="17">
        <f t="shared" si="92"/>
        <v>0</v>
      </c>
      <c r="I243" s="17">
        <f t="shared" si="92"/>
        <v>0</v>
      </c>
      <c r="J243" s="17">
        <f t="shared" si="92"/>
        <v>0</v>
      </c>
      <c r="K243" s="17">
        <f t="shared" si="92"/>
        <v>0</v>
      </c>
      <c r="L243" s="17">
        <f t="shared" si="92"/>
        <v>0</v>
      </c>
      <c r="M243" s="17">
        <f t="shared" si="92"/>
        <v>0</v>
      </c>
      <c r="N243" s="17">
        <f t="shared" si="92"/>
        <v>15140.31</v>
      </c>
      <c r="O243" s="17">
        <f t="shared" si="92"/>
        <v>29399.69</v>
      </c>
      <c r="P243" s="17">
        <f t="shared" si="92"/>
        <v>38635.160000000003</v>
      </c>
    </row>
    <row r="244" spans="1:17">
      <c r="A244" s="14" t="s">
        <v>98</v>
      </c>
      <c r="B244" s="17">
        <v>0</v>
      </c>
      <c r="C244" s="17">
        <f>IF(B265&lt;0,-B265,0)</f>
        <v>0</v>
      </c>
      <c r="D244" s="17">
        <f t="shared" ref="D244:M244" si="93">IF(C265&lt;0,-C265,0)</f>
        <v>0</v>
      </c>
      <c r="E244" s="17">
        <f t="shared" si="93"/>
        <v>0</v>
      </c>
      <c r="F244" s="17">
        <f t="shared" si="93"/>
        <v>0</v>
      </c>
      <c r="G244" s="17">
        <f t="shared" si="93"/>
        <v>0</v>
      </c>
      <c r="H244" s="17">
        <f t="shared" si="93"/>
        <v>0</v>
      </c>
      <c r="I244" s="17">
        <f t="shared" si="93"/>
        <v>0</v>
      </c>
      <c r="J244" s="17">
        <f t="shared" si="93"/>
        <v>0</v>
      </c>
      <c r="K244" s="17">
        <f t="shared" si="93"/>
        <v>0</v>
      </c>
      <c r="L244" s="17">
        <f>IF(K265&lt;0,-K265,0)</f>
        <v>0</v>
      </c>
      <c r="M244" s="17">
        <f t="shared" si="93"/>
        <v>0</v>
      </c>
      <c r="N244" s="17">
        <f>IF(M265&lt;0,-M265,0)</f>
        <v>0</v>
      </c>
      <c r="O244" s="17">
        <f>IF(O265&lt;0,-O265,0)</f>
        <v>0</v>
      </c>
      <c r="P244" s="17">
        <f>IF(P265&lt;0,-P265,0)</f>
        <v>0</v>
      </c>
    </row>
    <row r="245" spans="1:17">
      <c r="A245" s="14" t="s">
        <v>99</v>
      </c>
      <c r="B245" s="17">
        <f>B232</f>
        <v>0</v>
      </c>
      <c r="C245" s="17">
        <f t="shared" ref="C245:P245" si="94">C232</f>
        <v>0</v>
      </c>
      <c r="D245" s="17">
        <f t="shared" si="94"/>
        <v>0</v>
      </c>
      <c r="E245" s="17">
        <f t="shared" si="94"/>
        <v>0</v>
      </c>
      <c r="F245" s="17">
        <f t="shared" si="94"/>
        <v>0</v>
      </c>
      <c r="G245" s="17">
        <f t="shared" si="94"/>
        <v>0</v>
      </c>
      <c r="H245" s="17">
        <f t="shared" si="94"/>
        <v>0</v>
      </c>
      <c r="I245" s="17">
        <f t="shared" si="94"/>
        <v>0</v>
      </c>
      <c r="J245" s="17">
        <f t="shared" si="94"/>
        <v>0</v>
      </c>
      <c r="K245" s="17">
        <f t="shared" si="94"/>
        <v>0</v>
      </c>
      <c r="L245" s="17">
        <f t="shared" si="94"/>
        <v>0</v>
      </c>
      <c r="M245" s="17">
        <f t="shared" si="94"/>
        <v>0</v>
      </c>
      <c r="N245" s="17">
        <f t="shared" si="94"/>
        <v>0</v>
      </c>
      <c r="O245" s="17">
        <f t="shared" si="94"/>
        <v>0</v>
      </c>
      <c r="P245" s="17">
        <f t="shared" si="94"/>
        <v>0</v>
      </c>
    </row>
    <row r="246" spans="1:17">
      <c r="A246" s="14" t="s">
        <v>100</v>
      </c>
      <c r="B246" s="17">
        <f>B244+B245</f>
        <v>0</v>
      </c>
      <c r="C246" s="17">
        <f t="shared" ref="C246:P246" si="95">C244+C245</f>
        <v>0</v>
      </c>
      <c r="D246" s="17">
        <f t="shared" si="95"/>
        <v>0</v>
      </c>
      <c r="E246" s="17">
        <f t="shared" si="95"/>
        <v>0</v>
      </c>
      <c r="F246" s="17">
        <f t="shared" si="95"/>
        <v>0</v>
      </c>
      <c r="G246" s="17">
        <f t="shared" si="95"/>
        <v>0</v>
      </c>
      <c r="H246" s="17">
        <f t="shared" si="95"/>
        <v>0</v>
      </c>
      <c r="I246" s="17">
        <f t="shared" si="95"/>
        <v>0</v>
      </c>
      <c r="J246" s="17">
        <f t="shared" si="95"/>
        <v>0</v>
      </c>
      <c r="K246" s="17">
        <f t="shared" si="95"/>
        <v>0</v>
      </c>
      <c r="L246" s="17">
        <f t="shared" si="95"/>
        <v>0</v>
      </c>
      <c r="M246" s="17">
        <f t="shared" si="95"/>
        <v>0</v>
      </c>
      <c r="N246" s="17">
        <f t="shared" si="95"/>
        <v>0</v>
      </c>
      <c r="O246" s="17">
        <f t="shared" si="95"/>
        <v>0</v>
      </c>
      <c r="P246" s="17">
        <f t="shared" si="95"/>
        <v>0</v>
      </c>
    </row>
    <row r="247" spans="1:17">
      <c r="A247" s="18" t="s">
        <v>29</v>
      </c>
      <c r="B247" s="19">
        <f>B16</f>
        <v>10000</v>
      </c>
      <c r="C247" s="19">
        <f t="shared" ref="C247:P247" si="96">C239+C243+C246</f>
        <v>7250</v>
      </c>
      <c r="D247" s="19">
        <f t="shared" si="96"/>
        <v>4322.3583333333336</v>
      </c>
      <c r="E247" s="19">
        <f t="shared" si="96"/>
        <v>6317.9782986111113</v>
      </c>
      <c r="F247" s="19">
        <f t="shared" si="96"/>
        <v>9865.8186555266202</v>
      </c>
      <c r="G247" s="19">
        <f t="shared" si="96"/>
        <v>13847.874629406226</v>
      </c>
      <c r="H247" s="19">
        <f t="shared" si="96"/>
        <v>18085.509024930732</v>
      </c>
      <c r="I247" s="19">
        <f t="shared" si="96"/>
        <v>21007.375240784841</v>
      </c>
      <c r="J247" s="19">
        <f t="shared" si="96"/>
        <v>23833.644720152162</v>
      </c>
      <c r="K247" s="19">
        <f t="shared" si="96"/>
        <v>26964.571132418954</v>
      </c>
      <c r="L247" s="19">
        <f t="shared" si="96"/>
        <v>30050.11669169597</v>
      </c>
      <c r="M247" s="19">
        <f t="shared" si="96"/>
        <v>32803.220913939047</v>
      </c>
      <c r="N247" s="19">
        <f t="shared" si="96"/>
        <v>34062.546098033992</v>
      </c>
      <c r="O247" s="19">
        <f t="shared" si="96"/>
        <v>47667.133053524158</v>
      </c>
      <c r="P247" s="19">
        <f t="shared" si="96"/>
        <v>55855.062568791771</v>
      </c>
    </row>
    <row r="248" spans="1:17" ht="24.9" customHeight="1">
      <c r="A248" s="109"/>
      <c r="B248" s="56">
        <f>B247-B235</f>
        <v>0</v>
      </c>
      <c r="C248" s="56">
        <f t="shared" ref="C248:P248" si="97">C247-C235</f>
        <v>0</v>
      </c>
      <c r="D248" s="56">
        <f t="shared" si="97"/>
        <v>0</v>
      </c>
      <c r="E248" s="56">
        <f t="shared" si="97"/>
        <v>0</v>
      </c>
      <c r="F248" s="56">
        <f t="shared" si="97"/>
        <v>0</v>
      </c>
      <c r="G248" s="56">
        <f t="shared" si="97"/>
        <v>0</v>
      </c>
      <c r="H248" s="56">
        <f t="shared" si="97"/>
        <v>0</v>
      </c>
      <c r="I248" s="56">
        <f t="shared" si="97"/>
        <v>0</v>
      </c>
      <c r="J248" s="56">
        <f t="shared" si="97"/>
        <v>0</v>
      </c>
      <c r="K248" s="56">
        <f t="shared" si="97"/>
        <v>0</v>
      </c>
      <c r="L248" s="56">
        <f t="shared" si="97"/>
        <v>0</v>
      </c>
      <c r="M248" s="56">
        <f t="shared" si="97"/>
        <v>0</v>
      </c>
      <c r="N248" s="56">
        <f t="shared" si="97"/>
        <v>0</v>
      </c>
      <c r="O248" s="56">
        <f t="shared" si="97"/>
        <v>0</v>
      </c>
      <c r="P248" s="56">
        <f t="shared" si="97"/>
        <v>0</v>
      </c>
      <c r="Q248" s="99"/>
    </row>
    <row r="249" spans="1:17" ht="31.2">
      <c r="A249" s="13" t="s">
        <v>129</v>
      </c>
    </row>
    <row r="250" spans="1:17">
      <c r="B250" s="21" t="s">
        <v>4</v>
      </c>
      <c r="C250" s="21" t="s">
        <v>5</v>
      </c>
      <c r="D250" s="21" t="s">
        <v>6</v>
      </c>
      <c r="E250" s="21" t="s">
        <v>7</v>
      </c>
      <c r="F250" s="21" t="s">
        <v>8</v>
      </c>
      <c r="G250" s="21" t="s">
        <v>9</v>
      </c>
      <c r="H250" s="21" t="s">
        <v>10</v>
      </c>
      <c r="I250" s="21" t="s">
        <v>11</v>
      </c>
      <c r="J250" s="21" t="s">
        <v>12</v>
      </c>
      <c r="K250" s="21" t="s">
        <v>13</v>
      </c>
      <c r="L250" s="21" t="s">
        <v>14</v>
      </c>
      <c r="M250" s="21" t="s">
        <v>15</v>
      </c>
      <c r="N250" s="22" t="s">
        <v>16</v>
      </c>
      <c r="O250" s="22" t="s">
        <v>17</v>
      </c>
      <c r="P250" s="22" t="s">
        <v>18</v>
      </c>
    </row>
    <row r="251" spans="1:17">
      <c r="A251" s="14" t="s">
        <v>101</v>
      </c>
      <c r="B251" s="17">
        <f>B11</f>
        <v>7010</v>
      </c>
      <c r="C251" s="17">
        <f>B265</f>
        <v>4260</v>
      </c>
      <c r="D251" s="17">
        <f t="shared" ref="D251:P251" si="98">C265</f>
        <v>1332.3583333333336</v>
      </c>
      <c r="E251" s="17">
        <f t="shared" si="98"/>
        <v>3327.9782986111109</v>
      </c>
      <c r="F251" s="17">
        <f t="shared" si="98"/>
        <v>6875.8186555266211</v>
      </c>
      <c r="G251" s="17">
        <f t="shared" si="98"/>
        <v>10857.874629406228</v>
      </c>
      <c r="H251" s="17">
        <f t="shared" si="98"/>
        <v>15095.50902493073</v>
      </c>
      <c r="I251" s="17">
        <f t="shared" si="98"/>
        <v>18017.375240784841</v>
      </c>
      <c r="J251" s="17">
        <f t="shared" si="98"/>
        <v>20843.644720152159</v>
      </c>
      <c r="K251" s="17">
        <f t="shared" si="98"/>
        <v>23974.571132418951</v>
      </c>
      <c r="L251" s="17">
        <f t="shared" si="98"/>
        <v>27060.116691695963</v>
      </c>
      <c r="M251" s="17">
        <f t="shared" si="98"/>
        <v>29813.220913939043</v>
      </c>
      <c r="N251" s="17">
        <f>B251</f>
        <v>7010</v>
      </c>
      <c r="O251" s="17">
        <f t="shared" si="98"/>
        <v>31820.046098033999</v>
      </c>
      <c r="P251" s="17">
        <f t="shared" si="98"/>
        <v>45272.133053524158</v>
      </c>
    </row>
    <row r="252" spans="1:17" ht="25.8" customHeight="1">
      <c r="A252" s="14" t="s">
        <v>102</v>
      </c>
      <c r="B252" s="17">
        <f>+B254</f>
        <v>0</v>
      </c>
      <c r="C252" s="17">
        <f t="shared" ref="C252:P252" si="99">C$23</f>
        <v>0</v>
      </c>
      <c r="D252" s="17">
        <f t="shared" si="99"/>
        <v>5760</v>
      </c>
      <c r="E252" s="17">
        <f t="shared" si="99"/>
        <v>8370</v>
      </c>
      <c r="F252" s="17">
        <f t="shared" si="99"/>
        <v>9110</v>
      </c>
      <c r="G252" s="17">
        <f t="shared" si="99"/>
        <v>9240</v>
      </c>
      <c r="H252" s="17">
        <f t="shared" si="99"/>
        <v>9470</v>
      </c>
      <c r="I252" s="17">
        <f t="shared" si="99"/>
        <v>9600</v>
      </c>
      <c r="J252" s="17">
        <f t="shared" si="99"/>
        <v>9730</v>
      </c>
      <c r="K252" s="17">
        <f t="shared" si="99"/>
        <v>9860</v>
      </c>
      <c r="L252" s="17">
        <f t="shared" si="99"/>
        <v>10070</v>
      </c>
      <c r="M252" s="17">
        <f t="shared" si="99"/>
        <v>10200</v>
      </c>
      <c r="N252" s="17">
        <f t="shared" si="99"/>
        <v>91410</v>
      </c>
      <c r="O252" s="17">
        <f t="shared" si="99"/>
        <v>157227</v>
      </c>
      <c r="P252" s="17">
        <f t="shared" si="99"/>
        <v>226116</v>
      </c>
    </row>
    <row r="253" spans="1:17" ht="28.8">
      <c r="A253" s="14" t="s">
        <v>103</v>
      </c>
      <c r="B253" s="17">
        <f t="shared" ref="B253:P253" si="100">B191+B193</f>
        <v>0</v>
      </c>
      <c r="C253" s="17">
        <f t="shared" si="100"/>
        <v>0</v>
      </c>
      <c r="D253" s="17">
        <f t="shared" si="100"/>
        <v>0</v>
      </c>
      <c r="E253" s="17">
        <f t="shared" si="100"/>
        <v>0</v>
      </c>
      <c r="F253" s="17">
        <f t="shared" si="100"/>
        <v>0</v>
      </c>
      <c r="G253" s="17">
        <f t="shared" si="100"/>
        <v>0</v>
      </c>
      <c r="H253" s="17">
        <f t="shared" si="100"/>
        <v>0</v>
      </c>
      <c r="I253" s="17">
        <f t="shared" si="100"/>
        <v>0</v>
      </c>
      <c r="J253" s="17">
        <f t="shared" si="100"/>
        <v>0</v>
      </c>
      <c r="K253" s="17">
        <f t="shared" si="100"/>
        <v>0</v>
      </c>
      <c r="L253" s="17">
        <f t="shared" si="100"/>
        <v>0</v>
      </c>
      <c r="M253" s="17">
        <f t="shared" si="100"/>
        <v>0</v>
      </c>
      <c r="N253" s="17">
        <f t="shared" si="100"/>
        <v>0</v>
      </c>
      <c r="O253" s="17">
        <f t="shared" si="100"/>
        <v>0</v>
      </c>
      <c r="P253" s="17">
        <f t="shared" si="100"/>
        <v>0</v>
      </c>
    </row>
    <row r="254" spans="1:17">
      <c r="A254" s="14" t="s">
        <v>104</v>
      </c>
      <c r="B254" s="17">
        <f>B187</f>
        <v>0</v>
      </c>
      <c r="C254" s="17">
        <f t="shared" ref="C254:P254" si="101">C187</f>
        <v>2.3583333333333334</v>
      </c>
      <c r="D254" s="17">
        <f t="shared" si="101"/>
        <v>4.0199652777777786</v>
      </c>
      <c r="E254" s="17">
        <f t="shared" si="101"/>
        <v>7.3903569155092583</v>
      </c>
      <c r="F254" s="17">
        <f t="shared" si="101"/>
        <v>10.705973879605517</v>
      </c>
      <c r="G254" s="17">
        <f t="shared" si="101"/>
        <v>14.234395524505192</v>
      </c>
      <c r="H254" s="17">
        <f t="shared" si="101"/>
        <v>17.916215854108945</v>
      </c>
      <c r="I254" s="17">
        <f t="shared" si="101"/>
        <v>20.269479367320702</v>
      </c>
      <c r="J254" s="17">
        <f t="shared" si="101"/>
        <v>22.876412266793462</v>
      </c>
      <c r="K254" s="17">
        <f t="shared" si="101"/>
        <v>25.445559277015786</v>
      </c>
      <c r="L254" s="17">
        <f t="shared" si="101"/>
        <v>28.154222243079968</v>
      </c>
      <c r="M254" s="17">
        <f t="shared" si="101"/>
        <v>29.825184094949204</v>
      </c>
      <c r="N254" s="17">
        <f t="shared" si="101"/>
        <v>183.19609803399914</v>
      </c>
      <c r="O254" s="17">
        <f t="shared" si="101"/>
        <v>523.74195549017008</v>
      </c>
      <c r="P254" s="17">
        <f t="shared" si="101"/>
        <v>625.65951526762092</v>
      </c>
    </row>
    <row r="255" spans="1:17">
      <c r="A255" s="14" t="s">
        <v>112</v>
      </c>
      <c r="B255" s="17">
        <f>B252+B254+B253</f>
        <v>0</v>
      </c>
      <c r="C255" s="17">
        <f t="shared" ref="C255:P255" si="102">C252+C254+C253</f>
        <v>2.3583333333333334</v>
      </c>
      <c r="D255" s="17">
        <f t="shared" si="102"/>
        <v>5764.0199652777774</v>
      </c>
      <c r="E255" s="17">
        <f t="shared" si="102"/>
        <v>8377.39035691551</v>
      </c>
      <c r="F255" s="17">
        <f t="shared" si="102"/>
        <v>9120.7059738796052</v>
      </c>
      <c r="G255" s="17">
        <f t="shared" si="102"/>
        <v>9254.2343955245051</v>
      </c>
      <c r="H255" s="17">
        <f t="shared" si="102"/>
        <v>9487.9162158541094</v>
      </c>
      <c r="I255" s="17">
        <f t="shared" si="102"/>
        <v>9620.2694793673199</v>
      </c>
      <c r="J255" s="17">
        <f t="shared" si="102"/>
        <v>9752.8764122667926</v>
      </c>
      <c r="K255" s="17">
        <f t="shared" si="102"/>
        <v>9885.4455592770155</v>
      </c>
      <c r="L255" s="17">
        <f t="shared" si="102"/>
        <v>10098.15422224308</v>
      </c>
      <c r="M255" s="17">
        <f t="shared" si="102"/>
        <v>10229.825184094949</v>
      </c>
      <c r="N255" s="17">
        <f t="shared" si="102"/>
        <v>91593.196098033994</v>
      </c>
      <c r="O255" s="17">
        <f t="shared" si="102"/>
        <v>157750.74195549017</v>
      </c>
      <c r="P255" s="17">
        <f t="shared" si="102"/>
        <v>226741.65951526762</v>
      </c>
    </row>
    <row r="256" spans="1:17" ht="28.8">
      <c r="A256" s="14" t="s">
        <v>105</v>
      </c>
      <c r="B256" s="17">
        <f t="shared" ref="B256:P256" si="103">B64+B117+B155+B164+B177+B183</f>
        <v>1250</v>
      </c>
      <c r="C256" s="17">
        <f t="shared" si="103"/>
        <v>1430</v>
      </c>
      <c r="D256" s="17">
        <f t="shared" si="103"/>
        <v>2268.4</v>
      </c>
      <c r="E256" s="17">
        <f t="shared" si="103"/>
        <v>2829.55</v>
      </c>
      <c r="F256" s="17">
        <f t="shared" si="103"/>
        <v>3138.65</v>
      </c>
      <c r="G256" s="17">
        <f t="shared" si="103"/>
        <v>3016.6</v>
      </c>
      <c r="H256" s="17">
        <f t="shared" si="103"/>
        <v>3066.05</v>
      </c>
      <c r="I256" s="17">
        <f t="shared" si="103"/>
        <v>3294</v>
      </c>
      <c r="J256" s="17">
        <f t="shared" si="103"/>
        <v>3121.95</v>
      </c>
      <c r="K256" s="17">
        <f t="shared" si="103"/>
        <v>3299.8999999999996</v>
      </c>
      <c r="L256" s="17">
        <f t="shared" si="103"/>
        <v>3345.05</v>
      </c>
      <c r="M256" s="17">
        <f t="shared" si="103"/>
        <v>4223</v>
      </c>
      <c r="N256" s="17">
        <f t="shared" si="103"/>
        <v>34283.15</v>
      </c>
      <c r="O256" s="17">
        <f t="shared" si="103"/>
        <v>53558.345000000001</v>
      </c>
      <c r="P256" s="17">
        <f t="shared" si="103"/>
        <v>89936.540000000008</v>
      </c>
    </row>
    <row r="257" spans="1:16">
      <c r="A257" s="14" t="s">
        <v>106</v>
      </c>
      <c r="B257" s="17">
        <f t="shared" ref="B257:P257" si="104">B122</f>
        <v>0</v>
      </c>
      <c r="C257" s="17">
        <f t="shared" si="104"/>
        <v>0</v>
      </c>
      <c r="D257" s="17">
        <f t="shared" si="104"/>
        <v>0</v>
      </c>
      <c r="E257" s="17">
        <f t="shared" si="104"/>
        <v>0</v>
      </c>
      <c r="F257" s="17">
        <f t="shared" si="104"/>
        <v>0</v>
      </c>
      <c r="G257" s="17">
        <f t="shared" si="104"/>
        <v>0</v>
      </c>
      <c r="H257" s="17">
        <f t="shared" si="104"/>
        <v>0</v>
      </c>
      <c r="I257" s="17">
        <f t="shared" si="104"/>
        <v>0</v>
      </c>
      <c r="J257" s="17">
        <f t="shared" si="104"/>
        <v>0</v>
      </c>
      <c r="K257" s="17">
        <f t="shared" si="104"/>
        <v>0</v>
      </c>
      <c r="L257" s="17">
        <f t="shared" si="104"/>
        <v>0</v>
      </c>
      <c r="M257" s="17">
        <f t="shared" si="104"/>
        <v>0</v>
      </c>
      <c r="N257" s="17">
        <f t="shared" si="104"/>
        <v>0</v>
      </c>
      <c r="O257" s="17">
        <f t="shared" si="104"/>
        <v>1200</v>
      </c>
      <c r="P257" s="17">
        <f t="shared" si="104"/>
        <v>1000</v>
      </c>
    </row>
    <row r="258" spans="1:16">
      <c r="A258" s="14" t="s">
        <v>107</v>
      </c>
      <c r="B258" s="17">
        <f>B130</f>
        <v>0</v>
      </c>
      <c r="C258" s="17">
        <f t="shared" ref="C258:P258" si="105">C130</f>
        <v>0</v>
      </c>
      <c r="D258" s="17">
        <f t="shared" si="105"/>
        <v>0</v>
      </c>
      <c r="E258" s="17">
        <f t="shared" si="105"/>
        <v>0</v>
      </c>
      <c r="F258" s="17">
        <f t="shared" si="105"/>
        <v>0</v>
      </c>
      <c r="G258" s="17">
        <f t="shared" si="105"/>
        <v>0</v>
      </c>
      <c r="H258" s="17">
        <f t="shared" si="105"/>
        <v>0</v>
      </c>
      <c r="I258" s="17">
        <f t="shared" si="105"/>
        <v>0</v>
      </c>
      <c r="J258" s="17">
        <f t="shared" si="105"/>
        <v>0</v>
      </c>
      <c r="K258" s="17">
        <f t="shared" si="105"/>
        <v>0</v>
      </c>
      <c r="L258" s="17">
        <f t="shared" si="105"/>
        <v>0</v>
      </c>
      <c r="M258" s="17">
        <f t="shared" si="105"/>
        <v>0</v>
      </c>
      <c r="N258" s="17">
        <f>N130</f>
        <v>0</v>
      </c>
      <c r="O258" s="17">
        <f t="shared" si="105"/>
        <v>0</v>
      </c>
      <c r="P258" s="17">
        <f t="shared" si="105"/>
        <v>0</v>
      </c>
    </row>
    <row r="259" spans="1:16">
      <c r="A259" s="14" t="s">
        <v>108</v>
      </c>
      <c r="B259" s="17">
        <f>C149</f>
        <v>0</v>
      </c>
      <c r="C259" s="17">
        <f t="shared" ref="C259:P259" si="106">D149</f>
        <v>0</v>
      </c>
      <c r="D259" s="17">
        <f t="shared" si="106"/>
        <v>0</v>
      </c>
      <c r="E259" s="17">
        <f t="shared" si="106"/>
        <v>0</v>
      </c>
      <c r="F259" s="17">
        <f t="shared" si="106"/>
        <v>0</v>
      </c>
      <c r="G259" s="17">
        <f t="shared" si="106"/>
        <v>0</v>
      </c>
      <c r="H259" s="17">
        <f t="shared" si="106"/>
        <v>0</v>
      </c>
      <c r="I259" s="17">
        <f t="shared" si="106"/>
        <v>0</v>
      </c>
      <c r="J259" s="17">
        <f t="shared" si="106"/>
        <v>0</v>
      </c>
      <c r="K259" s="17">
        <f t="shared" si="106"/>
        <v>0</v>
      </c>
      <c r="L259" s="17">
        <f t="shared" si="106"/>
        <v>0</v>
      </c>
      <c r="M259" s="17">
        <f>N149</f>
        <v>0</v>
      </c>
      <c r="N259" s="17">
        <f t="shared" si="106"/>
        <v>0</v>
      </c>
      <c r="O259" s="17">
        <f t="shared" si="106"/>
        <v>14400</v>
      </c>
      <c r="P259" s="17">
        <f t="shared" si="106"/>
        <v>25920</v>
      </c>
    </row>
    <row r="260" spans="1:16">
      <c r="A260" s="14" t="s">
        <v>109</v>
      </c>
      <c r="B260" s="17">
        <f t="shared" ref="B260:P260" si="107">B192+B194</f>
        <v>0</v>
      </c>
      <c r="C260" s="17">
        <f t="shared" si="107"/>
        <v>0</v>
      </c>
      <c r="D260" s="17">
        <f t="shared" si="107"/>
        <v>0</v>
      </c>
      <c r="E260" s="17">
        <f t="shared" si="107"/>
        <v>0</v>
      </c>
      <c r="F260" s="17">
        <f t="shared" si="107"/>
        <v>0</v>
      </c>
      <c r="G260" s="17">
        <f t="shared" si="107"/>
        <v>0</v>
      </c>
      <c r="H260" s="17">
        <f t="shared" si="107"/>
        <v>0</v>
      </c>
      <c r="I260" s="17">
        <f t="shared" si="107"/>
        <v>0</v>
      </c>
      <c r="J260" s="17">
        <f t="shared" si="107"/>
        <v>0</v>
      </c>
      <c r="K260" s="17">
        <f t="shared" si="107"/>
        <v>0</v>
      </c>
      <c r="L260" s="17">
        <f t="shared" si="107"/>
        <v>0</v>
      </c>
      <c r="M260" s="17">
        <f t="shared" si="107"/>
        <v>0</v>
      </c>
      <c r="N260" s="17">
        <f t="shared" si="107"/>
        <v>0</v>
      </c>
      <c r="O260" s="17">
        <f t="shared" si="107"/>
        <v>0</v>
      </c>
      <c r="P260" s="17">
        <f t="shared" si="107"/>
        <v>0</v>
      </c>
    </row>
    <row r="261" spans="1:16">
      <c r="A261" s="14" t="s">
        <v>110</v>
      </c>
      <c r="B261" s="17">
        <f>B195</f>
        <v>0</v>
      </c>
      <c r="C261" s="17">
        <f t="shared" ref="C261:P261" si="108">C195</f>
        <v>0</v>
      </c>
      <c r="D261" s="17">
        <f t="shared" si="108"/>
        <v>0</v>
      </c>
      <c r="E261" s="17">
        <f t="shared" si="108"/>
        <v>0</v>
      </c>
      <c r="F261" s="17">
        <f t="shared" si="108"/>
        <v>0</v>
      </c>
      <c r="G261" s="17">
        <f t="shared" si="108"/>
        <v>0</v>
      </c>
      <c r="H261" s="17">
        <f t="shared" si="108"/>
        <v>0</v>
      </c>
      <c r="I261" s="17">
        <f t="shared" si="108"/>
        <v>0</v>
      </c>
      <c r="J261" s="17">
        <f t="shared" si="108"/>
        <v>0</v>
      </c>
      <c r="K261" s="17">
        <f t="shared" si="108"/>
        <v>0</v>
      </c>
      <c r="L261" s="17">
        <f t="shared" si="108"/>
        <v>0</v>
      </c>
      <c r="M261" s="17">
        <f t="shared" si="108"/>
        <v>0</v>
      </c>
      <c r="N261" s="17">
        <f t="shared" si="108"/>
        <v>0</v>
      </c>
      <c r="O261" s="17">
        <f>O195</f>
        <v>0</v>
      </c>
      <c r="P261" s="17">
        <f t="shared" si="108"/>
        <v>0</v>
      </c>
    </row>
    <row r="262" spans="1:16" ht="15.75" customHeight="1">
      <c r="A262" s="14" t="s">
        <v>130</v>
      </c>
      <c r="B262" s="17">
        <v>0</v>
      </c>
      <c r="C262" s="17">
        <v>0</v>
      </c>
      <c r="D262" s="17">
        <v>0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7">
        <v>0</v>
      </c>
      <c r="K262" s="17">
        <v>0</v>
      </c>
      <c r="L262" s="17">
        <v>0</v>
      </c>
      <c r="M262" s="17">
        <v>0</v>
      </c>
      <c r="N262" s="17">
        <v>0</v>
      </c>
      <c r="O262" s="17">
        <f>N220</f>
        <v>15140.31</v>
      </c>
      <c r="P262" s="17">
        <f>O220</f>
        <v>29399.69</v>
      </c>
    </row>
    <row r="263" spans="1:16">
      <c r="A263" s="61" t="s">
        <v>250</v>
      </c>
      <c r="B263" s="17">
        <f>B199</f>
        <v>1500</v>
      </c>
      <c r="C263" s="17">
        <f t="shared" ref="C263:P263" si="109">C199</f>
        <v>1500</v>
      </c>
      <c r="D263" s="17">
        <f t="shared" si="109"/>
        <v>1500</v>
      </c>
      <c r="E263" s="17">
        <f t="shared" si="109"/>
        <v>2000</v>
      </c>
      <c r="F263" s="17">
        <f t="shared" si="109"/>
        <v>2000</v>
      </c>
      <c r="G263" s="17">
        <f t="shared" si="109"/>
        <v>2000</v>
      </c>
      <c r="H263" s="17">
        <f t="shared" si="109"/>
        <v>3500</v>
      </c>
      <c r="I263" s="17">
        <f t="shared" si="109"/>
        <v>3500</v>
      </c>
      <c r="J263" s="17">
        <f t="shared" si="109"/>
        <v>3500</v>
      </c>
      <c r="K263" s="17">
        <f t="shared" si="109"/>
        <v>3500</v>
      </c>
      <c r="L263" s="17">
        <f t="shared" si="109"/>
        <v>4000</v>
      </c>
      <c r="M263" s="17">
        <f t="shared" si="109"/>
        <v>4000</v>
      </c>
      <c r="N263" s="17">
        <f t="shared" si="109"/>
        <v>32500</v>
      </c>
      <c r="O263" s="17">
        <f t="shared" si="109"/>
        <v>60000</v>
      </c>
      <c r="P263" s="17">
        <f t="shared" si="109"/>
        <v>72000</v>
      </c>
    </row>
    <row r="264" spans="1:16">
      <c r="A264" s="14" t="s">
        <v>111</v>
      </c>
      <c r="B264" s="17">
        <f>SUM(B256:B263)</f>
        <v>2750</v>
      </c>
      <c r="C264" s="17">
        <f t="shared" ref="C264:O264" si="110">SUM(C256:C263)</f>
        <v>2930</v>
      </c>
      <c r="D264" s="17">
        <f t="shared" si="110"/>
        <v>3768.4</v>
      </c>
      <c r="E264" s="17">
        <f>SUM(E256:E263)</f>
        <v>4829.55</v>
      </c>
      <c r="F264" s="17">
        <f t="shared" si="110"/>
        <v>5138.6499999999996</v>
      </c>
      <c r="G264" s="17">
        <f t="shared" si="110"/>
        <v>5016.6000000000004</v>
      </c>
      <c r="H264" s="17">
        <f t="shared" si="110"/>
        <v>6566.05</v>
      </c>
      <c r="I264" s="17">
        <f t="shared" si="110"/>
        <v>6794</v>
      </c>
      <c r="J264" s="17">
        <f>SUM(J256:J263)</f>
        <v>6621.95</v>
      </c>
      <c r="K264" s="17">
        <f t="shared" si="110"/>
        <v>6799.9</v>
      </c>
      <c r="L264" s="17">
        <f t="shared" si="110"/>
        <v>7345.05</v>
      </c>
      <c r="M264" s="17">
        <f t="shared" si="110"/>
        <v>8223</v>
      </c>
      <c r="N264" s="17">
        <f t="shared" si="110"/>
        <v>66783.149999999994</v>
      </c>
      <c r="O264" s="17">
        <f t="shared" si="110"/>
        <v>144298.655</v>
      </c>
      <c r="P264" s="17">
        <f>SUM(P256:P263)</f>
        <v>218256.23</v>
      </c>
    </row>
    <row r="265" spans="1:16">
      <c r="A265" s="23" t="s">
        <v>126</v>
      </c>
      <c r="B265" s="24">
        <f t="shared" ref="B265:O265" si="111">B251+B255-B264</f>
        <v>4260</v>
      </c>
      <c r="C265" s="24">
        <f t="shared" si="111"/>
        <v>1332.3583333333336</v>
      </c>
      <c r="D265" s="24">
        <f t="shared" si="111"/>
        <v>3327.9782986111109</v>
      </c>
      <c r="E265" s="24">
        <f>E251+E255-E264</f>
        <v>6875.8186555266211</v>
      </c>
      <c r="F265" s="24">
        <f t="shared" si="111"/>
        <v>10857.874629406228</v>
      </c>
      <c r="G265" s="24">
        <f t="shared" si="111"/>
        <v>15095.50902493073</v>
      </c>
      <c r="H265" s="24">
        <f t="shared" si="111"/>
        <v>18017.375240784841</v>
      </c>
      <c r="I265" s="24">
        <f t="shared" si="111"/>
        <v>20843.644720152159</v>
      </c>
      <c r="J265" s="24">
        <f t="shared" si="111"/>
        <v>23974.571132418951</v>
      </c>
      <c r="K265" s="24">
        <f t="shared" si="111"/>
        <v>27060.116691695963</v>
      </c>
      <c r="L265" s="24">
        <f t="shared" si="111"/>
        <v>29813.220913939043</v>
      </c>
      <c r="M265" s="24">
        <f t="shared" si="111"/>
        <v>31820.046098033992</v>
      </c>
      <c r="N265" s="24">
        <f>N251+N255-N264</f>
        <v>31820.046098033999</v>
      </c>
      <c r="O265" s="24">
        <f t="shared" si="111"/>
        <v>45272.133053524158</v>
      </c>
      <c r="P265" s="24">
        <f>P251+P255-P264</f>
        <v>53757.562568791764</v>
      </c>
    </row>
    <row r="266" spans="1:16" ht="24.9" customHeight="1"/>
    <row r="267" spans="1:16" ht="15.6">
      <c r="A267" s="13" t="s">
        <v>113</v>
      </c>
      <c r="N267" s="60"/>
    </row>
    <row r="268" spans="1:16">
      <c r="B268" s="22" t="s">
        <v>16</v>
      </c>
      <c r="C268" s="22" t="s">
        <v>17</v>
      </c>
      <c r="D268" s="22" t="s">
        <v>18</v>
      </c>
    </row>
    <row r="269" spans="1:16">
      <c r="A269" s="14" t="s">
        <v>114</v>
      </c>
      <c r="B269" s="36">
        <f>N221/N203</f>
        <v>0.45314775295956689</v>
      </c>
      <c r="C269" s="36">
        <f>O221/O203</f>
        <v>0.37744921009425969</v>
      </c>
      <c r="D269" s="36">
        <f>P221/P203</f>
        <v>0.31378787664414548</v>
      </c>
    </row>
    <row r="270" spans="1:16">
      <c r="A270" s="14" t="s">
        <v>115</v>
      </c>
      <c r="B270" s="36">
        <f>IF(N239&lt;0,0,N221/N239)</f>
        <v>2.1890772255155269</v>
      </c>
      <c r="C270" s="36">
        <f>IF(O239&lt;0,0,O221/O239)</f>
        <v>3.2486871195715192</v>
      </c>
      <c r="D270" s="36">
        <f>IF(P239&lt;0,0,P221/P239)</f>
        <v>4.1203752014170645</v>
      </c>
    </row>
    <row r="271" spans="1:16">
      <c r="A271" s="14" t="s">
        <v>116</v>
      </c>
      <c r="B271" s="36">
        <f>N223/N247</f>
        <v>0.26193685205901207</v>
      </c>
      <c r="C271" s="36">
        <f>O223/O247</f>
        <v>-1.373678261234176E-2</v>
      </c>
      <c r="D271" s="36">
        <f>P223/P247</f>
        <v>-1.8754620200133725E-2</v>
      </c>
    </row>
    <row r="272" spans="1:16">
      <c r="A272" s="14" t="s">
        <v>117</v>
      </c>
      <c r="B272" s="36">
        <f>IF(N239&lt;0,0,N239/N247)</f>
        <v>0.55551443640104581</v>
      </c>
      <c r="C272" s="36">
        <f>IF(O239&lt;0,0,O239/O247)</f>
        <v>0.3832293214071032</v>
      </c>
      <c r="D272" s="36">
        <f>IF(P239&lt;0,0,P239/P247)</f>
        <v>0.30829618259908897</v>
      </c>
    </row>
    <row r="273" spans="1:11">
      <c r="A273" s="14" t="s">
        <v>118</v>
      </c>
      <c r="B273" s="36">
        <f>1-B272</f>
        <v>0.44448556359895419</v>
      </c>
      <c r="C273" s="36">
        <f>1-C272</f>
        <v>0.6167706785928968</v>
      </c>
      <c r="D273" s="36">
        <f>1-D272</f>
        <v>0.69170381740091103</v>
      </c>
    </row>
    <row r="276" spans="1:11" ht="15.6">
      <c r="A276" s="13" t="s">
        <v>119</v>
      </c>
    </row>
    <row r="277" spans="1:11" s="40" customFormat="1">
      <c r="A277" s="62" t="s">
        <v>228</v>
      </c>
      <c r="B277" s="38"/>
      <c r="C277" s="38"/>
      <c r="D277" s="38"/>
      <c r="E277" s="38"/>
      <c r="F277" s="38"/>
      <c r="G277" s="38"/>
      <c r="H277" s="38"/>
      <c r="I277" s="38"/>
      <c r="J277" s="38"/>
      <c r="K277" s="39"/>
    </row>
    <row r="278" spans="1:11" s="40" customFormat="1">
      <c r="A278" s="62" t="s">
        <v>244</v>
      </c>
      <c r="B278" s="38"/>
      <c r="C278" s="38"/>
      <c r="D278" s="38"/>
      <c r="E278" s="38"/>
      <c r="F278" s="38"/>
      <c r="G278" s="38"/>
      <c r="H278" s="38"/>
      <c r="I278" s="38"/>
      <c r="J278" s="38"/>
      <c r="K278" s="39"/>
    </row>
    <row r="279" spans="1:11" s="40" customFormat="1">
      <c r="A279" s="37" t="s">
        <v>120</v>
      </c>
      <c r="B279" s="38"/>
      <c r="C279" s="38"/>
      <c r="D279" s="38"/>
      <c r="E279" s="38"/>
      <c r="F279" s="38"/>
      <c r="G279" s="38"/>
      <c r="H279" s="38"/>
      <c r="I279" s="38"/>
      <c r="J279" s="38"/>
      <c r="K279" s="39"/>
    </row>
    <row r="280" spans="1:11" s="40" customFormat="1">
      <c r="A280" s="37" t="s">
        <v>121</v>
      </c>
      <c r="B280" s="38"/>
      <c r="C280" s="38"/>
      <c r="D280" s="38"/>
      <c r="E280" s="38"/>
      <c r="F280" s="38"/>
      <c r="G280" s="38"/>
      <c r="H280" s="38"/>
      <c r="I280" s="38"/>
      <c r="J280" s="38"/>
      <c r="K280" s="39"/>
    </row>
    <row r="281" spans="1:11" s="40" customFormat="1">
      <c r="A281" s="37" t="s">
        <v>122</v>
      </c>
      <c r="B281" s="38"/>
      <c r="C281" s="38"/>
      <c r="D281" s="38"/>
      <c r="E281" s="38"/>
      <c r="F281" s="38"/>
      <c r="G281" s="38"/>
      <c r="H281" s="38"/>
      <c r="I281" s="38"/>
      <c r="J281" s="38"/>
      <c r="K281" s="39"/>
    </row>
    <row r="282" spans="1:11" s="40" customFormat="1" hidden="1">
      <c r="A282" s="37" t="s">
        <v>123</v>
      </c>
      <c r="B282" s="38"/>
      <c r="C282" s="38"/>
      <c r="D282" s="38"/>
      <c r="E282" s="38"/>
      <c r="F282" s="38"/>
      <c r="G282" s="38"/>
      <c r="H282" s="38"/>
      <c r="I282" s="38"/>
      <c r="J282" s="38"/>
      <c r="K282" s="39"/>
    </row>
    <row r="283" spans="1:11" s="40" customFormat="1" hidden="1">
      <c r="A283" s="37" t="s">
        <v>124</v>
      </c>
      <c r="B283" s="38"/>
      <c r="C283" s="38"/>
      <c r="D283" s="38"/>
      <c r="E283" s="38"/>
      <c r="F283" s="38"/>
      <c r="G283" s="38"/>
      <c r="H283" s="38"/>
      <c r="I283" s="38"/>
      <c r="J283" s="38"/>
      <c r="K283" s="39"/>
    </row>
    <row r="284" spans="1:11" s="40" customFormat="1"/>
    <row r="285" spans="1:11" s="40" customFormat="1"/>
    <row r="286" spans="1:11" s="40" customFormat="1"/>
    <row r="287" spans="1:11" s="40" customFormat="1"/>
    <row r="288" spans="1:11" s="40" customFormat="1"/>
    <row r="289" s="40" customFormat="1"/>
    <row r="290" s="40" customFormat="1"/>
    <row r="291" s="40" customFormat="1"/>
    <row r="292" s="40" customFormat="1"/>
    <row r="293" s="40" customFormat="1"/>
    <row r="294" s="40" customFormat="1"/>
    <row r="295" s="40" customFormat="1"/>
    <row r="296" s="40" customFormat="1"/>
    <row r="297" s="40" customFormat="1"/>
    <row r="298" s="40" customFormat="1"/>
    <row r="299" s="40" customFormat="1"/>
    <row r="300" s="40" customFormat="1"/>
  </sheetData>
  <sheetProtection password="988E" sheet="1"/>
  <mergeCells count="7">
    <mergeCell ref="B103:N103"/>
    <mergeCell ref="B19:N19"/>
    <mergeCell ref="B25:N25"/>
    <mergeCell ref="B31:N31"/>
    <mergeCell ref="B50:N50"/>
    <mergeCell ref="B66:N66"/>
    <mergeCell ref="B82:N82"/>
  </mergeCells>
  <phoneticPr fontId="0" type="noConversion"/>
  <pageMargins left="0.70866141732283472" right="0.70866141732283472" top="0.78740157480314965" bottom="0.78740157480314965" header="0.31496062992125984" footer="0.31496062992125984"/>
  <pageSetup paperSize="9" scale="68" orientation="landscape" horizontalDpi="1200" verticalDpi="1200" r:id="rId1"/>
  <headerFooter>
    <oddHeader>&amp;CFinanzplan</oddHeader>
    <oddFooter>Seite &amp;P von &amp;N</oddFooter>
  </headerFooter>
  <rowBreaks count="6" manualBreakCount="6">
    <brk id="36" max="16" man="1"/>
    <brk id="118" max="16" man="1"/>
    <brk id="150" max="16" man="1"/>
    <brk id="199" max="16" man="1"/>
    <brk id="224" max="16" man="1"/>
    <brk id="248" max="16" man="1"/>
  </rowBreaks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3"/>
  <dimension ref="A1:AH208"/>
  <sheetViews>
    <sheetView view="pageBreakPreview" zoomScale="80" zoomScaleNormal="100" zoomScaleSheetLayoutView="80" workbookViewId="0">
      <selection activeCell="A2" sqref="A2"/>
    </sheetView>
  </sheetViews>
  <sheetFormatPr baseColWidth="10" defaultRowHeight="14.4"/>
  <cols>
    <col min="1" max="1" width="46.44140625" bestFit="1" customWidth="1"/>
    <col min="2" max="2" width="15.109375" customWidth="1"/>
    <col min="3" max="3" width="10.6640625" bestFit="1" customWidth="1"/>
    <col min="4" max="4" width="10.5546875" customWidth="1"/>
    <col min="5" max="5" width="10.6640625" bestFit="1" customWidth="1"/>
    <col min="6" max="19" width="10.109375" customWidth="1"/>
    <col min="20" max="21" width="8" customWidth="1"/>
    <col min="22" max="28" width="7.109375" customWidth="1"/>
  </cols>
  <sheetData>
    <row r="1" spans="1:16" ht="17.399999999999999">
      <c r="A1" s="140" t="s">
        <v>253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6" ht="17.399999999999999">
      <c r="A2" s="9"/>
      <c r="B2" s="9"/>
      <c r="C2" s="9"/>
      <c r="D2" s="9"/>
      <c r="E2" s="9"/>
      <c r="F2" s="9"/>
      <c r="G2" s="9"/>
      <c r="H2" s="9"/>
      <c r="I2" s="9"/>
      <c r="J2" s="9"/>
      <c r="K2" s="9"/>
    </row>
    <row r="3" spans="1:16" ht="15.6" hidden="1">
      <c r="A3" s="63" t="s">
        <v>209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</row>
    <row r="4" spans="1:16" ht="15.6" hidden="1">
      <c r="A4" s="63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</row>
    <row r="5" spans="1:16" ht="15.6" hidden="1">
      <c r="A5" s="63"/>
      <c r="B5" s="136" t="s">
        <v>16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8"/>
      <c r="P5" s="124"/>
    </row>
    <row r="6" spans="1:16" hidden="1">
      <c r="A6" s="1"/>
      <c r="B6" s="69" t="s">
        <v>134</v>
      </c>
      <c r="C6" s="69" t="s">
        <v>4</v>
      </c>
      <c r="D6" s="69" t="s">
        <v>5</v>
      </c>
      <c r="E6" s="69" t="s">
        <v>6</v>
      </c>
      <c r="F6" s="69" t="s">
        <v>7</v>
      </c>
      <c r="G6" s="69" t="s">
        <v>8</v>
      </c>
      <c r="H6" s="69" t="s">
        <v>9</v>
      </c>
      <c r="I6" s="69" t="s">
        <v>10</v>
      </c>
      <c r="J6" s="69" t="s">
        <v>11</v>
      </c>
      <c r="K6" s="69" t="s">
        <v>12</v>
      </c>
      <c r="L6" s="69" t="s">
        <v>13</v>
      </c>
      <c r="M6" s="69" t="s">
        <v>14</v>
      </c>
      <c r="N6" s="69" t="s">
        <v>15</v>
      </c>
      <c r="O6" s="67" t="s">
        <v>58</v>
      </c>
      <c r="P6" s="85"/>
    </row>
    <row r="7" spans="1:16" hidden="1">
      <c r="A7" s="2" t="str">
        <f t="shared" ref="A7:A13" si="0">A45</f>
        <v>Fassadenelemente</v>
      </c>
      <c r="B7" s="98" t="e">
        <f>O7/$O$14</f>
        <v>#DIV/0!</v>
      </c>
      <c r="C7" s="44">
        <f>C45*0.1</f>
        <v>0</v>
      </c>
      <c r="D7" s="44">
        <f t="shared" ref="D7:O7" si="1">D45*0.1</f>
        <v>0</v>
      </c>
      <c r="E7" s="44">
        <f t="shared" si="1"/>
        <v>0</v>
      </c>
      <c r="F7" s="44">
        <f t="shared" si="1"/>
        <v>0</v>
      </c>
      <c r="G7" s="44">
        <f t="shared" si="1"/>
        <v>0</v>
      </c>
      <c r="H7" s="44">
        <f t="shared" si="1"/>
        <v>0</v>
      </c>
      <c r="I7" s="44">
        <f t="shared" si="1"/>
        <v>0</v>
      </c>
      <c r="J7" s="44">
        <f t="shared" si="1"/>
        <v>0</v>
      </c>
      <c r="K7" s="44">
        <f t="shared" si="1"/>
        <v>0</v>
      </c>
      <c r="L7" s="44">
        <f t="shared" si="1"/>
        <v>0</v>
      </c>
      <c r="M7" s="44">
        <f t="shared" si="1"/>
        <v>0</v>
      </c>
      <c r="N7" s="44">
        <f t="shared" si="1"/>
        <v>0</v>
      </c>
      <c r="O7" s="44">
        <f t="shared" si="1"/>
        <v>0</v>
      </c>
      <c r="P7" s="86"/>
    </row>
    <row r="8" spans="1:16" hidden="1">
      <c r="A8" s="2" t="str">
        <f t="shared" si="0"/>
        <v>Fensterelemente</v>
      </c>
      <c r="B8" s="98" t="e">
        <f t="shared" ref="B8:B13" si="2">O8/$O$14</f>
        <v>#DIV/0!</v>
      </c>
      <c r="C8" s="44">
        <f t="shared" ref="C8:O8" si="3">C46*0.1</f>
        <v>0</v>
      </c>
      <c r="D8" s="44">
        <f t="shared" si="3"/>
        <v>0</v>
      </c>
      <c r="E8" s="44">
        <f t="shared" si="3"/>
        <v>0</v>
      </c>
      <c r="F8" s="44">
        <f t="shared" si="3"/>
        <v>0</v>
      </c>
      <c r="G8" s="44">
        <f t="shared" si="3"/>
        <v>0</v>
      </c>
      <c r="H8" s="44">
        <f t="shared" si="3"/>
        <v>0</v>
      </c>
      <c r="I8" s="44">
        <f t="shared" si="3"/>
        <v>0</v>
      </c>
      <c r="J8" s="44">
        <f t="shared" si="3"/>
        <v>0</v>
      </c>
      <c r="K8" s="44">
        <f t="shared" si="3"/>
        <v>0</v>
      </c>
      <c r="L8" s="44">
        <f t="shared" si="3"/>
        <v>0</v>
      </c>
      <c r="M8" s="44">
        <f t="shared" si="3"/>
        <v>0</v>
      </c>
      <c r="N8" s="44">
        <f t="shared" si="3"/>
        <v>0</v>
      </c>
      <c r="O8" s="44">
        <f t="shared" si="3"/>
        <v>0</v>
      </c>
      <c r="P8" s="86"/>
    </row>
    <row r="9" spans="1:16" hidden="1">
      <c r="A9" s="2" t="str">
        <f t="shared" si="0"/>
        <v>Türelemente</v>
      </c>
      <c r="B9" s="98" t="e">
        <f t="shared" si="2"/>
        <v>#DIV/0!</v>
      </c>
      <c r="C9" s="44">
        <f t="shared" ref="C9:O9" si="4">C47*0.1</f>
        <v>0</v>
      </c>
      <c r="D9" s="44">
        <f t="shared" si="4"/>
        <v>0</v>
      </c>
      <c r="E9" s="44">
        <f t="shared" si="4"/>
        <v>0</v>
      </c>
      <c r="F9" s="44">
        <f t="shared" si="4"/>
        <v>0</v>
      </c>
      <c r="G9" s="44">
        <f t="shared" si="4"/>
        <v>0</v>
      </c>
      <c r="H9" s="44">
        <f t="shared" si="4"/>
        <v>0</v>
      </c>
      <c r="I9" s="44">
        <f t="shared" si="4"/>
        <v>0</v>
      </c>
      <c r="J9" s="44">
        <f t="shared" si="4"/>
        <v>0</v>
      </c>
      <c r="K9" s="44">
        <f t="shared" si="4"/>
        <v>0</v>
      </c>
      <c r="L9" s="44">
        <f t="shared" si="4"/>
        <v>0</v>
      </c>
      <c r="M9" s="44">
        <f t="shared" si="4"/>
        <v>0</v>
      </c>
      <c r="N9" s="44">
        <f t="shared" si="4"/>
        <v>0</v>
      </c>
      <c r="O9" s="44">
        <f t="shared" si="4"/>
        <v>0</v>
      </c>
      <c r="P9" s="86"/>
    </row>
    <row r="10" spans="1:16" hidden="1">
      <c r="A10" s="2" t="str">
        <f t="shared" si="0"/>
        <v>Dämmstoffe</v>
      </c>
      <c r="B10" s="98" t="e">
        <f t="shared" si="2"/>
        <v>#DIV/0!</v>
      </c>
      <c r="C10" s="44">
        <f t="shared" ref="C10:O10" si="5">C48*0.1</f>
        <v>0</v>
      </c>
      <c r="D10" s="44">
        <f t="shared" si="5"/>
        <v>0</v>
      </c>
      <c r="E10" s="44">
        <f t="shared" si="5"/>
        <v>0</v>
      </c>
      <c r="F10" s="44">
        <f t="shared" si="5"/>
        <v>0</v>
      </c>
      <c r="G10" s="44">
        <f t="shared" si="5"/>
        <v>0</v>
      </c>
      <c r="H10" s="44">
        <f t="shared" si="5"/>
        <v>0</v>
      </c>
      <c r="I10" s="44">
        <f t="shared" si="5"/>
        <v>0</v>
      </c>
      <c r="J10" s="44">
        <f t="shared" si="5"/>
        <v>0</v>
      </c>
      <c r="K10" s="44">
        <f t="shared" si="5"/>
        <v>0</v>
      </c>
      <c r="L10" s="44">
        <f t="shared" si="5"/>
        <v>0</v>
      </c>
      <c r="M10" s="44">
        <f t="shared" si="5"/>
        <v>0</v>
      </c>
      <c r="N10" s="44">
        <f t="shared" si="5"/>
        <v>0</v>
      </c>
      <c r="O10" s="44">
        <f t="shared" si="5"/>
        <v>0</v>
      </c>
      <c r="P10" s="86"/>
    </row>
    <row r="11" spans="1:16" hidden="1">
      <c r="A11" s="2" t="str">
        <f t="shared" si="0"/>
        <v>Dichtstoffe</v>
      </c>
      <c r="B11" s="98" t="e">
        <f t="shared" si="2"/>
        <v>#DIV/0!</v>
      </c>
      <c r="C11" s="44">
        <f t="shared" ref="C11:O11" si="6">C49*0.1</f>
        <v>0</v>
      </c>
      <c r="D11" s="44">
        <f t="shared" si="6"/>
        <v>0</v>
      </c>
      <c r="E11" s="44">
        <f t="shared" si="6"/>
        <v>0</v>
      </c>
      <c r="F11" s="44">
        <f t="shared" si="6"/>
        <v>0</v>
      </c>
      <c r="G11" s="44">
        <f t="shared" si="6"/>
        <v>0</v>
      </c>
      <c r="H11" s="44">
        <f t="shared" si="6"/>
        <v>0</v>
      </c>
      <c r="I11" s="44">
        <f t="shared" si="6"/>
        <v>0</v>
      </c>
      <c r="J11" s="44">
        <f t="shared" si="6"/>
        <v>0</v>
      </c>
      <c r="K11" s="44">
        <f t="shared" si="6"/>
        <v>0</v>
      </c>
      <c r="L11" s="44">
        <f t="shared" si="6"/>
        <v>0</v>
      </c>
      <c r="M11" s="44">
        <f t="shared" si="6"/>
        <v>0</v>
      </c>
      <c r="N11" s="44">
        <f t="shared" si="6"/>
        <v>0</v>
      </c>
      <c r="O11" s="44">
        <f t="shared" si="6"/>
        <v>0</v>
      </c>
      <c r="P11" s="86"/>
    </row>
    <row r="12" spans="1:16" hidden="1">
      <c r="A12" s="2" t="str">
        <f t="shared" si="0"/>
        <v>Baustoffzusätze</v>
      </c>
      <c r="B12" s="98" t="e">
        <f t="shared" si="2"/>
        <v>#DIV/0!</v>
      </c>
      <c r="C12" s="44">
        <f t="shared" ref="C12:O12" si="7">C50*0.1</f>
        <v>0</v>
      </c>
      <c r="D12" s="44">
        <f t="shared" si="7"/>
        <v>0</v>
      </c>
      <c r="E12" s="44">
        <f t="shared" si="7"/>
        <v>0</v>
      </c>
      <c r="F12" s="44">
        <f t="shared" si="7"/>
        <v>0</v>
      </c>
      <c r="G12" s="44">
        <f t="shared" si="7"/>
        <v>0</v>
      </c>
      <c r="H12" s="44">
        <f t="shared" si="7"/>
        <v>0</v>
      </c>
      <c r="I12" s="44">
        <f t="shared" si="7"/>
        <v>0</v>
      </c>
      <c r="J12" s="44">
        <f t="shared" si="7"/>
        <v>0</v>
      </c>
      <c r="K12" s="44">
        <f t="shared" si="7"/>
        <v>0</v>
      </c>
      <c r="L12" s="44">
        <f t="shared" si="7"/>
        <v>0</v>
      </c>
      <c r="M12" s="44">
        <f t="shared" si="7"/>
        <v>0</v>
      </c>
      <c r="N12" s="44">
        <f t="shared" si="7"/>
        <v>0</v>
      </c>
      <c r="O12" s="44">
        <f t="shared" si="7"/>
        <v>0</v>
      </c>
      <c r="P12" s="86"/>
    </row>
    <row r="13" spans="1:16" hidden="1">
      <c r="A13" s="2" t="str">
        <f t="shared" si="0"/>
        <v>Sonstiges</v>
      </c>
      <c r="B13" s="98" t="e">
        <f t="shared" si="2"/>
        <v>#DIV/0!</v>
      </c>
      <c r="C13" s="44">
        <f t="shared" ref="C13:O13" si="8">C51*0.1</f>
        <v>0</v>
      </c>
      <c r="D13" s="44">
        <f t="shared" si="8"/>
        <v>0</v>
      </c>
      <c r="E13" s="44">
        <f t="shared" si="8"/>
        <v>0</v>
      </c>
      <c r="F13" s="44">
        <f t="shared" si="8"/>
        <v>0</v>
      </c>
      <c r="G13" s="44">
        <f t="shared" si="8"/>
        <v>0</v>
      </c>
      <c r="H13" s="44">
        <f t="shared" si="8"/>
        <v>0</v>
      </c>
      <c r="I13" s="44">
        <f t="shared" si="8"/>
        <v>0</v>
      </c>
      <c r="J13" s="44">
        <f t="shared" si="8"/>
        <v>0</v>
      </c>
      <c r="K13" s="44">
        <f t="shared" si="8"/>
        <v>0</v>
      </c>
      <c r="L13" s="44">
        <f t="shared" si="8"/>
        <v>0</v>
      </c>
      <c r="M13" s="44">
        <f t="shared" si="8"/>
        <v>0</v>
      </c>
      <c r="N13" s="44">
        <f t="shared" si="8"/>
        <v>0</v>
      </c>
      <c r="O13" s="44">
        <f t="shared" si="8"/>
        <v>0</v>
      </c>
      <c r="P13" s="86"/>
    </row>
    <row r="14" spans="1:16" hidden="1">
      <c r="A14" s="57" t="s">
        <v>133</v>
      </c>
      <c r="B14" s="58" t="e">
        <f>SUM(B7:B12)</f>
        <v>#DIV/0!</v>
      </c>
      <c r="C14" s="101">
        <f>SUM(C7:C13)</f>
        <v>0</v>
      </c>
      <c r="D14" s="101">
        <f t="shared" ref="D14:O14" si="9">SUM(D7:D13)</f>
        <v>0</v>
      </c>
      <c r="E14" s="101">
        <f t="shared" si="9"/>
        <v>0</v>
      </c>
      <c r="F14" s="101">
        <f t="shared" si="9"/>
        <v>0</v>
      </c>
      <c r="G14" s="101">
        <f t="shared" si="9"/>
        <v>0</v>
      </c>
      <c r="H14" s="101">
        <f t="shared" si="9"/>
        <v>0</v>
      </c>
      <c r="I14" s="101">
        <f t="shared" si="9"/>
        <v>0</v>
      </c>
      <c r="J14" s="101">
        <f t="shared" si="9"/>
        <v>0</v>
      </c>
      <c r="K14" s="101">
        <f t="shared" si="9"/>
        <v>0</v>
      </c>
      <c r="L14" s="101">
        <f t="shared" si="9"/>
        <v>0</v>
      </c>
      <c r="M14" s="101">
        <f t="shared" si="9"/>
        <v>0</v>
      </c>
      <c r="N14" s="101">
        <f t="shared" si="9"/>
        <v>0</v>
      </c>
      <c r="O14" s="101">
        <f t="shared" si="9"/>
        <v>0</v>
      </c>
      <c r="P14" s="88"/>
    </row>
    <row r="15" spans="1:16" hidden="1">
      <c r="A15" s="76"/>
      <c r="B15" s="77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</row>
    <row r="16" spans="1:16" ht="15.6" hidden="1">
      <c r="A16" s="63"/>
      <c r="B16" s="139" t="s">
        <v>17</v>
      </c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76"/>
    </row>
    <row r="17" spans="1:16" hidden="1">
      <c r="A17" s="1"/>
      <c r="B17" s="69" t="s">
        <v>134</v>
      </c>
      <c r="C17" s="69" t="s">
        <v>4</v>
      </c>
      <c r="D17" s="69" t="s">
        <v>5</v>
      </c>
      <c r="E17" s="69" t="s">
        <v>6</v>
      </c>
      <c r="F17" s="69" t="s">
        <v>7</v>
      </c>
      <c r="G17" s="69" t="s">
        <v>8</v>
      </c>
      <c r="H17" s="69" t="s">
        <v>9</v>
      </c>
      <c r="I17" s="69" t="s">
        <v>10</v>
      </c>
      <c r="J17" s="69" t="s">
        <v>11</v>
      </c>
      <c r="K17" s="69" t="s">
        <v>12</v>
      </c>
      <c r="L17" s="69" t="s">
        <v>13</v>
      </c>
      <c r="M17" s="69" t="s">
        <v>14</v>
      </c>
      <c r="N17" s="69" t="s">
        <v>15</v>
      </c>
      <c r="O17" s="67" t="s">
        <v>58</v>
      </c>
      <c r="P17" s="76"/>
    </row>
    <row r="18" spans="1:16" hidden="1">
      <c r="A18" s="2" t="str">
        <f t="shared" ref="A18:A24" si="10">A7</f>
        <v>Fassadenelemente</v>
      </c>
      <c r="B18" s="98" t="e">
        <f>O18/$O$25</f>
        <v>#DIV/0!</v>
      </c>
      <c r="C18" s="44">
        <f>C57*0.1</f>
        <v>0</v>
      </c>
      <c r="D18" s="44">
        <f t="shared" ref="D18:O18" si="11">D57*0.1</f>
        <v>0</v>
      </c>
      <c r="E18" s="44">
        <f t="shared" si="11"/>
        <v>0</v>
      </c>
      <c r="F18" s="44">
        <f t="shared" si="11"/>
        <v>0</v>
      </c>
      <c r="G18" s="44">
        <f t="shared" si="11"/>
        <v>0</v>
      </c>
      <c r="H18" s="44">
        <f t="shared" si="11"/>
        <v>0</v>
      </c>
      <c r="I18" s="44">
        <f t="shared" si="11"/>
        <v>0</v>
      </c>
      <c r="J18" s="44">
        <f t="shared" si="11"/>
        <v>0</v>
      </c>
      <c r="K18" s="44">
        <f t="shared" si="11"/>
        <v>0</v>
      </c>
      <c r="L18" s="44">
        <f t="shared" si="11"/>
        <v>0</v>
      </c>
      <c r="M18" s="44">
        <f t="shared" si="11"/>
        <v>0</v>
      </c>
      <c r="N18" s="44">
        <f t="shared" si="11"/>
        <v>0</v>
      </c>
      <c r="O18" s="44">
        <f t="shared" si="11"/>
        <v>0</v>
      </c>
      <c r="P18" s="76"/>
    </row>
    <row r="19" spans="1:16" hidden="1">
      <c r="A19" s="2" t="str">
        <f t="shared" si="10"/>
        <v>Fensterelemente</v>
      </c>
      <c r="B19" s="98" t="e">
        <f t="shared" ref="B19:B24" si="12">O19/$O$25</f>
        <v>#DIV/0!</v>
      </c>
      <c r="C19" s="44">
        <f t="shared" ref="C19:O19" si="13">C58*0.1</f>
        <v>0</v>
      </c>
      <c r="D19" s="44">
        <f t="shared" si="13"/>
        <v>0</v>
      </c>
      <c r="E19" s="44">
        <f t="shared" si="13"/>
        <v>0</v>
      </c>
      <c r="F19" s="44">
        <f t="shared" si="13"/>
        <v>0</v>
      </c>
      <c r="G19" s="44">
        <f t="shared" si="13"/>
        <v>0</v>
      </c>
      <c r="H19" s="44">
        <f t="shared" si="13"/>
        <v>0</v>
      </c>
      <c r="I19" s="44">
        <f t="shared" si="13"/>
        <v>0</v>
      </c>
      <c r="J19" s="44">
        <f t="shared" si="13"/>
        <v>0</v>
      </c>
      <c r="K19" s="44">
        <f t="shared" si="13"/>
        <v>0</v>
      </c>
      <c r="L19" s="44">
        <f t="shared" si="13"/>
        <v>0</v>
      </c>
      <c r="M19" s="44">
        <f t="shared" si="13"/>
        <v>0</v>
      </c>
      <c r="N19" s="44">
        <f t="shared" si="13"/>
        <v>0</v>
      </c>
      <c r="O19" s="44">
        <f t="shared" si="13"/>
        <v>0</v>
      </c>
      <c r="P19" s="76"/>
    </row>
    <row r="20" spans="1:16" hidden="1">
      <c r="A20" s="2" t="str">
        <f t="shared" si="10"/>
        <v>Türelemente</v>
      </c>
      <c r="B20" s="98" t="e">
        <f t="shared" si="12"/>
        <v>#DIV/0!</v>
      </c>
      <c r="C20" s="44">
        <f t="shared" ref="C20:O20" si="14">C59*0.1</f>
        <v>0</v>
      </c>
      <c r="D20" s="44">
        <f t="shared" si="14"/>
        <v>0</v>
      </c>
      <c r="E20" s="44">
        <f t="shared" si="14"/>
        <v>0</v>
      </c>
      <c r="F20" s="44">
        <f t="shared" si="14"/>
        <v>0</v>
      </c>
      <c r="G20" s="44">
        <f t="shared" si="14"/>
        <v>0</v>
      </c>
      <c r="H20" s="44">
        <f t="shared" si="14"/>
        <v>0</v>
      </c>
      <c r="I20" s="44">
        <f t="shared" si="14"/>
        <v>0</v>
      </c>
      <c r="J20" s="44">
        <f t="shared" si="14"/>
        <v>0</v>
      </c>
      <c r="K20" s="44">
        <f t="shared" si="14"/>
        <v>0</v>
      </c>
      <c r="L20" s="44">
        <f t="shared" si="14"/>
        <v>0</v>
      </c>
      <c r="M20" s="44">
        <f t="shared" si="14"/>
        <v>0</v>
      </c>
      <c r="N20" s="44">
        <f t="shared" si="14"/>
        <v>0</v>
      </c>
      <c r="O20" s="44">
        <f t="shared" si="14"/>
        <v>0</v>
      </c>
      <c r="P20" s="76"/>
    </row>
    <row r="21" spans="1:16" hidden="1">
      <c r="A21" s="2" t="str">
        <f t="shared" si="10"/>
        <v>Dämmstoffe</v>
      </c>
      <c r="B21" s="98" t="e">
        <f t="shared" si="12"/>
        <v>#DIV/0!</v>
      </c>
      <c r="C21" s="44">
        <f t="shared" ref="C21:O21" si="15">C60*0.1</f>
        <v>0</v>
      </c>
      <c r="D21" s="44">
        <f t="shared" si="15"/>
        <v>0</v>
      </c>
      <c r="E21" s="44">
        <f t="shared" si="15"/>
        <v>0</v>
      </c>
      <c r="F21" s="44">
        <f t="shared" si="15"/>
        <v>0</v>
      </c>
      <c r="G21" s="44">
        <f t="shared" si="15"/>
        <v>0</v>
      </c>
      <c r="H21" s="44">
        <f t="shared" si="15"/>
        <v>0</v>
      </c>
      <c r="I21" s="44">
        <f t="shared" si="15"/>
        <v>0</v>
      </c>
      <c r="J21" s="44">
        <f t="shared" si="15"/>
        <v>0</v>
      </c>
      <c r="K21" s="44">
        <f t="shared" si="15"/>
        <v>0</v>
      </c>
      <c r="L21" s="44">
        <f t="shared" si="15"/>
        <v>0</v>
      </c>
      <c r="M21" s="44">
        <f t="shared" si="15"/>
        <v>0</v>
      </c>
      <c r="N21" s="44">
        <f t="shared" si="15"/>
        <v>0</v>
      </c>
      <c r="O21" s="44">
        <f t="shared" si="15"/>
        <v>0</v>
      </c>
      <c r="P21" s="76"/>
    </row>
    <row r="22" spans="1:16" hidden="1">
      <c r="A22" s="2" t="str">
        <f t="shared" si="10"/>
        <v>Dichtstoffe</v>
      </c>
      <c r="B22" s="98" t="e">
        <f t="shared" si="12"/>
        <v>#DIV/0!</v>
      </c>
      <c r="C22" s="44">
        <f t="shared" ref="C22:O22" si="16">C61*0.1</f>
        <v>0</v>
      </c>
      <c r="D22" s="44">
        <f t="shared" si="16"/>
        <v>0</v>
      </c>
      <c r="E22" s="44">
        <f t="shared" si="16"/>
        <v>0</v>
      </c>
      <c r="F22" s="44">
        <f t="shared" si="16"/>
        <v>0</v>
      </c>
      <c r="G22" s="44">
        <f t="shared" si="16"/>
        <v>0</v>
      </c>
      <c r="H22" s="44">
        <f t="shared" si="16"/>
        <v>0</v>
      </c>
      <c r="I22" s="44">
        <f t="shared" si="16"/>
        <v>0</v>
      </c>
      <c r="J22" s="44">
        <f t="shared" si="16"/>
        <v>0</v>
      </c>
      <c r="K22" s="44">
        <f t="shared" si="16"/>
        <v>0</v>
      </c>
      <c r="L22" s="44">
        <f t="shared" si="16"/>
        <v>0</v>
      </c>
      <c r="M22" s="44">
        <f t="shared" si="16"/>
        <v>0</v>
      </c>
      <c r="N22" s="44">
        <f t="shared" si="16"/>
        <v>0</v>
      </c>
      <c r="O22" s="44">
        <f t="shared" si="16"/>
        <v>0</v>
      </c>
      <c r="P22" s="76"/>
    </row>
    <row r="23" spans="1:16" hidden="1">
      <c r="A23" s="2" t="str">
        <f t="shared" si="10"/>
        <v>Baustoffzusätze</v>
      </c>
      <c r="B23" s="98" t="e">
        <f t="shared" si="12"/>
        <v>#DIV/0!</v>
      </c>
      <c r="C23" s="44">
        <f t="shared" ref="C23:O24" si="17">C62*0.1</f>
        <v>0</v>
      </c>
      <c r="D23" s="44">
        <f t="shared" si="17"/>
        <v>0</v>
      </c>
      <c r="E23" s="44">
        <f t="shared" si="17"/>
        <v>0</v>
      </c>
      <c r="F23" s="44">
        <f t="shared" si="17"/>
        <v>0</v>
      </c>
      <c r="G23" s="44">
        <f t="shared" si="17"/>
        <v>0</v>
      </c>
      <c r="H23" s="44">
        <f t="shared" si="17"/>
        <v>0</v>
      </c>
      <c r="I23" s="44">
        <f t="shared" si="17"/>
        <v>0</v>
      </c>
      <c r="J23" s="44">
        <f t="shared" si="17"/>
        <v>0</v>
      </c>
      <c r="K23" s="44">
        <f t="shared" si="17"/>
        <v>0</v>
      </c>
      <c r="L23" s="44">
        <f t="shared" si="17"/>
        <v>0</v>
      </c>
      <c r="M23" s="44">
        <f t="shared" si="17"/>
        <v>0</v>
      </c>
      <c r="N23" s="44">
        <f t="shared" si="17"/>
        <v>0</v>
      </c>
      <c r="O23" s="44">
        <f t="shared" si="17"/>
        <v>0</v>
      </c>
      <c r="P23" s="76"/>
    </row>
    <row r="24" spans="1:16" hidden="1">
      <c r="A24" s="2" t="str">
        <f t="shared" si="10"/>
        <v>Sonstiges</v>
      </c>
      <c r="B24" s="98" t="e">
        <f t="shared" si="12"/>
        <v>#DIV/0!</v>
      </c>
      <c r="C24" s="44">
        <f>C63*0.1</f>
        <v>0</v>
      </c>
      <c r="D24" s="44">
        <f t="shared" si="17"/>
        <v>0</v>
      </c>
      <c r="E24" s="44">
        <f t="shared" si="17"/>
        <v>0</v>
      </c>
      <c r="F24" s="44">
        <f t="shared" si="17"/>
        <v>0</v>
      </c>
      <c r="G24" s="44">
        <f t="shared" si="17"/>
        <v>0</v>
      </c>
      <c r="H24" s="44">
        <f t="shared" si="17"/>
        <v>0</v>
      </c>
      <c r="I24" s="44">
        <f t="shared" si="17"/>
        <v>0</v>
      </c>
      <c r="J24" s="44">
        <f t="shared" si="17"/>
        <v>0</v>
      </c>
      <c r="K24" s="44">
        <f t="shared" si="17"/>
        <v>0</v>
      </c>
      <c r="L24" s="44">
        <f t="shared" si="17"/>
        <v>0</v>
      </c>
      <c r="M24" s="44">
        <f t="shared" si="17"/>
        <v>0</v>
      </c>
      <c r="N24" s="44">
        <f t="shared" si="17"/>
        <v>0</v>
      </c>
      <c r="O24" s="44">
        <f t="shared" si="17"/>
        <v>0</v>
      </c>
      <c r="P24" s="76"/>
    </row>
    <row r="25" spans="1:16" hidden="1">
      <c r="A25" s="57" t="s">
        <v>133</v>
      </c>
      <c r="B25" s="58" t="e">
        <f>SUM(B18:B23)</f>
        <v>#DIV/0!</v>
      </c>
      <c r="C25" s="101">
        <f t="shared" ref="C25:O25" si="18">SUM(C18:C24)</f>
        <v>0</v>
      </c>
      <c r="D25" s="101">
        <f t="shared" si="18"/>
        <v>0</v>
      </c>
      <c r="E25" s="101">
        <f t="shared" si="18"/>
        <v>0</v>
      </c>
      <c r="F25" s="101">
        <f t="shared" si="18"/>
        <v>0</v>
      </c>
      <c r="G25" s="101">
        <f t="shared" si="18"/>
        <v>0</v>
      </c>
      <c r="H25" s="101">
        <f t="shared" si="18"/>
        <v>0</v>
      </c>
      <c r="I25" s="101">
        <f t="shared" si="18"/>
        <v>0</v>
      </c>
      <c r="J25" s="101">
        <f t="shared" si="18"/>
        <v>0</v>
      </c>
      <c r="K25" s="101">
        <f t="shared" si="18"/>
        <v>0</v>
      </c>
      <c r="L25" s="101">
        <f t="shared" si="18"/>
        <v>0</v>
      </c>
      <c r="M25" s="101">
        <f t="shared" si="18"/>
        <v>0</v>
      </c>
      <c r="N25" s="101">
        <f t="shared" si="18"/>
        <v>0</v>
      </c>
      <c r="O25" s="101">
        <f t="shared" si="18"/>
        <v>0</v>
      </c>
      <c r="P25" s="76"/>
    </row>
    <row r="26" spans="1:16" hidden="1">
      <c r="A26" s="76"/>
      <c r="B26" s="77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</row>
    <row r="27" spans="1:16" ht="15.6" hidden="1">
      <c r="A27" s="63"/>
      <c r="B27" s="139" t="s">
        <v>18</v>
      </c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76"/>
    </row>
    <row r="28" spans="1:16" hidden="1">
      <c r="A28" s="1"/>
      <c r="B28" s="69" t="s">
        <v>134</v>
      </c>
      <c r="C28" s="69" t="s">
        <v>4</v>
      </c>
      <c r="D28" s="69" t="s">
        <v>5</v>
      </c>
      <c r="E28" s="69" t="s">
        <v>6</v>
      </c>
      <c r="F28" s="69" t="s">
        <v>7</v>
      </c>
      <c r="G28" s="69" t="s">
        <v>8</v>
      </c>
      <c r="H28" s="69" t="s">
        <v>9</v>
      </c>
      <c r="I28" s="69" t="s">
        <v>10</v>
      </c>
      <c r="J28" s="69" t="s">
        <v>11</v>
      </c>
      <c r="K28" s="69" t="s">
        <v>12</v>
      </c>
      <c r="L28" s="69" t="s">
        <v>13</v>
      </c>
      <c r="M28" s="69" t="s">
        <v>14</v>
      </c>
      <c r="N28" s="69" t="s">
        <v>15</v>
      </c>
      <c r="O28" s="67" t="s">
        <v>58</v>
      </c>
      <c r="P28" s="76"/>
    </row>
    <row r="29" spans="1:16" hidden="1">
      <c r="A29" s="2" t="str">
        <f t="shared" ref="A29:A35" si="19">A7</f>
        <v>Fassadenelemente</v>
      </c>
      <c r="B29" s="98" t="e">
        <f>O29/$O$36</f>
        <v>#DIV/0!</v>
      </c>
      <c r="C29" s="44">
        <f>C69*0.1</f>
        <v>0</v>
      </c>
      <c r="D29" s="44">
        <f t="shared" ref="D29:O29" si="20">D69*0.1</f>
        <v>0</v>
      </c>
      <c r="E29" s="44">
        <f t="shared" si="20"/>
        <v>0</v>
      </c>
      <c r="F29" s="44">
        <f t="shared" si="20"/>
        <v>0</v>
      </c>
      <c r="G29" s="44">
        <f t="shared" si="20"/>
        <v>0</v>
      </c>
      <c r="H29" s="44">
        <f t="shared" si="20"/>
        <v>0</v>
      </c>
      <c r="I29" s="44">
        <f t="shared" si="20"/>
        <v>0</v>
      </c>
      <c r="J29" s="44">
        <f t="shared" si="20"/>
        <v>0</v>
      </c>
      <c r="K29" s="44">
        <f t="shared" si="20"/>
        <v>0</v>
      </c>
      <c r="L29" s="44">
        <f t="shared" si="20"/>
        <v>0</v>
      </c>
      <c r="M29" s="44">
        <f t="shared" si="20"/>
        <v>0</v>
      </c>
      <c r="N29" s="44">
        <f t="shared" si="20"/>
        <v>0</v>
      </c>
      <c r="O29" s="44">
        <f t="shared" si="20"/>
        <v>0</v>
      </c>
      <c r="P29" s="76"/>
    </row>
    <row r="30" spans="1:16" hidden="1">
      <c r="A30" s="2" t="str">
        <f t="shared" si="19"/>
        <v>Fensterelemente</v>
      </c>
      <c r="B30" s="98" t="e">
        <f t="shared" ref="B30:B35" si="21">O30/$O$36</f>
        <v>#DIV/0!</v>
      </c>
      <c r="C30" s="44">
        <f t="shared" ref="C30:O30" si="22">C70*0.1</f>
        <v>0</v>
      </c>
      <c r="D30" s="44">
        <f t="shared" si="22"/>
        <v>0</v>
      </c>
      <c r="E30" s="44">
        <f t="shared" si="22"/>
        <v>0</v>
      </c>
      <c r="F30" s="44">
        <f t="shared" si="22"/>
        <v>0</v>
      </c>
      <c r="G30" s="44">
        <f t="shared" si="22"/>
        <v>0</v>
      </c>
      <c r="H30" s="44">
        <f t="shared" si="22"/>
        <v>0</v>
      </c>
      <c r="I30" s="44">
        <f t="shared" si="22"/>
        <v>0</v>
      </c>
      <c r="J30" s="44">
        <f t="shared" si="22"/>
        <v>0</v>
      </c>
      <c r="K30" s="44">
        <f t="shared" si="22"/>
        <v>0</v>
      </c>
      <c r="L30" s="44">
        <f t="shared" si="22"/>
        <v>0</v>
      </c>
      <c r="M30" s="44">
        <f t="shared" si="22"/>
        <v>0</v>
      </c>
      <c r="N30" s="44">
        <f t="shared" si="22"/>
        <v>0</v>
      </c>
      <c r="O30" s="44">
        <f t="shared" si="22"/>
        <v>0</v>
      </c>
      <c r="P30" s="76"/>
    </row>
    <row r="31" spans="1:16" hidden="1">
      <c r="A31" s="2" t="str">
        <f t="shared" si="19"/>
        <v>Türelemente</v>
      </c>
      <c r="B31" s="98" t="e">
        <f t="shared" si="21"/>
        <v>#DIV/0!</v>
      </c>
      <c r="C31" s="44">
        <f t="shared" ref="C31:O31" si="23">C71*0.1</f>
        <v>0</v>
      </c>
      <c r="D31" s="44">
        <f t="shared" si="23"/>
        <v>0</v>
      </c>
      <c r="E31" s="44">
        <f t="shared" si="23"/>
        <v>0</v>
      </c>
      <c r="F31" s="44">
        <f t="shared" si="23"/>
        <v>0</v>
      </c>
      <c r="G31" s="44">
        <f t="shared" si="23"/>
        <v>0</v>
      </c>
      <c r="H31" s="44">
        <f t="shared" si="23"/>
        <v>0</v>
      </c>
      <c r="I31" s="44">
        <f t="shared" si="23"/>
        <v>0</v>
      </c>
      <c r="J31" s="44">
        <f t="shared" si="23"/>
        <v>0</v>
      </c>
      <c r="K31" s="44">
        <f t="shared" si="23"/>
        <v>0</v>
      </c>
      <c r="L31" s="44">
        <f t="shared" si="23"/>
        <v>0</v>
      </c>
      <c r="M31" s="44">
        <f t="shared" si="23"/>
        <v>0</v>
      </c>
      <c r="N31" s="44">
        <f t="shared" si="23"/>
        <v>0</v>
      </c>
      <c r="O31" s="44">
        <f t="shared" si="23"/>
        <v>0</v>
      </c>
      <c r="P31" s="76"/>
    </row>
    <row r="32" spans="1:16" hidden="1">
      <c r="A32" s="2" t="str">
        <f t="shared" si="19"/>
        <v>Dämmstoffe</v>
      </c>
      <c r="B32" s="98" t="e">
        <f t="shared" si="21"/>
        <v>#DIV/0!</v>
      </c>
      <c r="C32" s="44">
        <f t="shared" ref="C32:O32" si="24">C72*0.1</f>
        <v>0</v>
      </c>
      <c r="D32" s="44">
        <f t="shared" si="24"/>
        <v>0</v>
      </c>
      <c r="E32" s="44">
        <f t="shared" si="24"/>
        <v>0</v>
      </c>
      <c r="F32" s="44">
        <f t="shared" si="24"/>
        <v>0</v>
      </c>
      <c r="G32" s="44">
        <f t="shared" si="24"/>
        <v>0</v>
      </c>
      <c r="H32" s="44">
        <f t="shared" si="24"/>
        <v>0</v>
      </c>
      <c r="I32" s="44">
        <f t="shared" si="24"/>
        <v>0</v>
      </c>
      <c r="J32" s="44">
        <f t="shared" si="24"/>
        <v>0</v>
      </c>
      <c r="K32" s="44">
        <f t="shared" si="24"/>
        <v>0</v>
      </c>
      <c r="L32" s="44">
        <f t="shared" si="24"/>
        <v>0</v>
      </c>
      <c r="M32" s="44">
        <f t="shared" si="24"/>
        <v>0</v>
      </c>
      <c r="N32" s="44">
        <f t="shared" si="24"/>
        <v>0</v>
      </c>
      <c r="O32" s="44">
        <f t="shared" si="24"/>
        <v>0</v>
      </c>
      <c r="P32" s="76"/>
    </row>
    <row r="33" spans="1:34" hidden="1">
      <c r="A33" s="2" t="str">
        <f t="shared" si="19"/>
        <v>Dichtstoffe</v>
      </c>
      <c r="B33" s="98" t="e">
        <f t="shared" si="21"/>
        <v>#DIV/0!</v>
      </c>
      <c r="C33" s="44">
        <f t="shared" ref="C33:O33" si="25">C73*0.1</f>
        <v>0</v>
      </c>
      <c r="D33" s="44">
        <f t="shared" si="25"/>
        <v>0</v>
      </c>
      <c r="E33" s="44">
        <f t="shared" si="25"/>
        <v>0</v>
      </c>
      <c r="F33" s="44">
        <f t="shared" si="25"/>
        <v>0</v>
      </c>
      <c r="G33" s="44">
        <f t="shared" si="25"/>
        <v>0</v>
      </c>
      <c r="H33" s="44">
        <f t="shared" si="25"/>
        <v>0</v>
      </c>
      <c r="I33" s="44">
        <f t="shared" si="25"/>
        <v>0</v>
      </c>
      <c r="J33" s="44">
        <f t="shared" si="25"/>
        <v>0</v>
      </c>
      <c r="K33" s="44">
        <f t="shared" si="25"/>
        <v>0</v>
      </c>
      <c r="L33" s="44">
        <f t="shared" si="25"/>
        <v>0</v>
      </c>
      <c r="M33" s="44">
        <f t="shared" si="25"/>
        <v>0</v>
      </c>
      <c r="N33" s="44">
        <f t="shared" si="25"/>
        <v>0</v>
      </c>
      <c r="O33" s="44">
        <f t="shared" si="25"/>
        <v>0</v>
      </c>
      <c r="P33" s="76"/>
    </row>
    <row r="34" spans="1:34" hidden="1">
      <c r="A34" s="2" t="str">
        <f t="shared" si="19"/>
        <v>Baustoffzusätze</v>
      </c>
      <c r="B34" s="98" t="e">
        <f t="shared" si="21"/>
        <v>#DIV/0!</v>
      </c>
      <c r="C34" s="44">
        <f t="shared" ref="C34:O34" si="26">C74*0.1</f>
        <v>0</v>
      </c>
      <c r="D34" s="44">
        <f t="shared" si="26"/>
        <v>0</v>
      </c>
      <c r="E34" s="44">
        <f t="shared" si="26"/>
        <v>0</v>
      </c>
      <c r="F34" s="44">
        <f t="shared" si="26"/>
        <v>0</v>
      </c>
      <c r="G34" s="44">
        <f t="shared" si="26"/>
        <v>0</v>
      </c>
      <c r="H34" s="44">
        <f t="shared" si="26"/>
        <v>0</v>
      </c>
      <c r="I34" s="44">
        <f t="shared" si="26"/>
        <v>0</v>
      </c>
      <c r="J34" s="44">
        <f t="shared" si="26"/>
        <v>0</v>
      </c>
      <c r="K34" s="44">
        <f t="shared" si="26"/>
        <v>0</v>
      </c>
      <c r="L34" s="44">
        <f t="shared" si="26"/>
        <v>0</v>
      </c>
      <c r="M34" s="44">
        <f t="shared" si="26"/>
        <v>0</v>
      </c>
      <c r="N34" s="44">
        <f t="shared" si="26"/>
        <v>0</v>
      </c>
      <c r="O34" s="44">
        <f t="shared" si="26"/>
        <v>0</v>
      </c>
      <c r="P34" s="76"/>
    </row>
    <row r="35" spans="1:34" hidden="1">
      <c r="A35" s="2" t="str">
        <f t="shared" si="19"/>
        <v>Sonstiges</v>
      </c>
      <c r="B35" s="98" t="e">
        <f t="shared" si="21"/>
        <v>#DIV/0!</v>
      </c>
      <c r="C35" s="44">
        <f t="shared" ref="C35:O35" si="27">C75*0.1</f>
        <v>0</v>
      </c>
      <c r="D35" s="44">
        <f t="shared" si="27"/>
        <v>0</v>
      </c>
      <c r="E35" s="44">
        <f t="shared" si="27"/>
        <v>0</v>
      </c>
      <c r="F35" s="44">
        <f t="shared" si="27"/>
        <v>0</v>
      </c>
      <c r="G35" s="44">
        <f t="shared" si="27"/>
        <v>0</v>
      </c>
      <c r="H35" s="44">
        <f t="shared" si="27"/>
        <v>0</v>
      </c>
      <c r="I35" s="44">
        <f t="shared" si="27"/>
        <v>0</v>
      </c>
      <c r="J35" s="44">
        <f t="shared" si="27"/>
        <v>0</v>
      </c>
      <c r="K35" s="44">
        <f t="shared" si="27"/>
        <v>0</v>
      </c>
      <c r="L35" s="44">
        <f t="shared" si="27"/>
        <v>0</v>
      </c>
      <c r="M35" s="44">
        <f t="shared" si="27"/>
        <v>0</v>
      </c>
      <c r="N35" s="44">
        <f t="shared" si="27"/>
        <v>0</v>
      </c>
      <c r="O35" s="44">
        <f t="shared" si="27"/>
        <v>0</v>
      </c>
      <c r="P35" s="76"/>
    </row>
    <row r="36" spans="1:34" hidden="1">
      <c r="A36" s="57" t="s">
        <v>133</v>
      </c>
      <c r="B36" s="58" t="e">
        <f>SUM(B29:B34)</f>
        <v>#DIV/0!</v>
      </c>
      <c r="C36" s="101">
        <f t="shared" ref="C36:O36" si="28">SUM(C29:C35)</f>
        <v>0</v>
      </c>
      <c r="D36" s="101">
        <f t="shared" si="28"/>
        <v>0</v>
      </c>
      <c r="E36" s="101">
        <f t="shared" si="28"/>
        <v>0</v>
      </c>
      <c r="F36" s="101">
        <f t="shared" si="28"/>
        <v>0</v>
      </c>
      <c r="G36" s="101">
        <f t="shared" si="28"/>
        <v>0</v>
      </c>
      <c r="H36" s="101">
        <f t="shared" si="28"/>
        <v>0</v>
      </c>
      <c r="I36" s="101">
        <f t="shared" si="28"/>
        <v>0</v>
      </c>
      <c r="J36" s="101">
        <f t="shared" si="28"/>
        <v>0</v>
      </c>
      <c r="K36" s="101">
        <f t="shared" si="28"/>
        <v>0</v>
      </c>
      <c r="L36" s="101">
        <f t="shared" si="28"/>
        <v>0</v>
      </c>
      <c r="M36" s="101">
        <f t="shared" si="28"/>
        <v>0</v>
      </c>
      <c r="N36" s="101">
        <f t="shared" si="28"/>
        <v>0</v>
      </c>
      <c r="O36" s="101">
        <f t="shared" si="28"/>
        <v>0</v>
      </c>
      <c r="P36" s="76"/>
    </row>
    <row r="37" spans="1:34" hidden="1">
      <c r="A37" s="1"/>
    </row>
    <row r="38" spans="1:34" ht="14.25" hidden="1" customHeight="1">
      <c r="A38" s="63" t="s">
        <v>206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41"/>
      <c r="AD38" s="141"/>
      <c r="AE38" s="141"/>
      <c r="AF38" s="141"/>
      <c r="AG38" s="141"/>
      <c r="AH38" s="141"/>
    </row>
    <row r="39" spans="1:34" ht="14.25" hidden="1" customHeight="1">
      <c r="A39" s="63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52"/>
      <c r="AD39" s="52"/>
      <c r="AE39" s="52"/>
      <c r="AF39" s="52"/>
      <c r="AG39" s="52"/>
      <c r="AH39" s="52"/>
    </row>
    <row r="40" spans="1:34" ht="14.25" hidden="1" customHeight="1">
      <c r="A40" s="63"/>
      <c r="B40" s="136" t="s">
        <v>16</v>
      </c>
      <c r="C40" s="137"/>
      <c r="D40" s="137"/>
      <c r="E40" s="137"/>
      <c r="F40" s="137"/>
      <c r="G40" s="137"/>
      <c r="H40" s="137"/>
      <c r="I40" s="137"/>
      <c r="J40" s="137"/>
      <c r="K40" s="137"/>
      <c r="L40" s="137"/>
      <c r="M40" s="137"/>
      <c r="N40" s="137"/>
      <c r="O40" s="138"/>
      <c r="P40" s="124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2"/>
      <c r="AD40" s="52"/>
      <c r="AE40" s="52"/>
      <c r="AF40" s="52"/>
      <c r="AG40" s="52"/>
      <c r="AH40" s="52"/>
    </row>
    <row r="41" spans="1:34" hidden="1">
      <c r="A41" s="1"/>
      <c r="B41" s="69" t="s">
        <v>134</v>
      </c>
      <c r="C41" s="69" t="s">
        <v>4</v>
      </c>
      <c r="D41" s="69" t="s">
        <v>5</v>
      </c>
      <c r="E41" s="69" t="s">
        <v>6</v>
      </c>
      <c r="F41" s="69" t="s">
        <v>7</v>
      </c>
      <c r="G41" s="69" t="s">
        <v>8</v>
      </c>
      <c r="H41" s="69" t="s">
        <v>9</v>
      </c>
      <c r="I41" s="69" t="s">
        <v>10</v>
      </c>
      <c r="J41" s="69" t="s">
        <v>11</v>
      </c>
      <c r="K41" s="69" t="s">
        <v>12</v>
      </c>
      <c r="L41" s="69" t="s">
        <v>13</v>
      </c>
      <c r="M41" s="69" t="s">
        <v>14</v>
      </c>
      <c r="N41" s="69" t="s">
        <v>15</v>
      </c>
      <c r="O41" s="67" t="s">
        <v>58</v>
      </c>
      <c r="P41" s="85"/>
      <c r="Q41" s="76"/>
      <c r="R41" s="42"/>
      <c r="S41" s="41"/>
      <c r="T41" s="42"/>
      <c r="U41" s="41"/>
      <c r="V41" s="42"/>
      <c r="W41" s="41"/>
      <c r="X41" s="42"/>
      <c r="Y41" s="41"/>
      <c r="Z41" s="42"/>
      <c r="AA41" s="41"/>
      <c r="AB41" s="42"/>
      <c r="AC41" s="41"/>
      <c r="AD41" s="42"/>
      <c r="AE41" s="41"/>
      <c r="AF41" s="42"/>
    </row>
    <row r="42" spans="1:34" ht="14.25" hidden="1" customHeight="1">
      <c r="A42" s="2" t="s">
        <v>147</v>
      </c>
      <c r="B42" s="54">
        <v>0</v>
      </c>
      <c r="C42" s="44">
        <f>Finanzplan!B$21*Umsatzherleitung!$B42</f>
        <v>0</v>
      </c>
      <c r="D42" s="44">
        <f>Finanzplan!C$21*Umsatzherleitung!$B42</f>
        <v>0</v>
      </c>
      <c r="E42" s="44">
        <f>Finanzplan!D$21*Umsatzherleitung!$B42</f>
        <v>0</v>
      </c>
      <c r="F42" s="44">
        <f>Finanzplan!E$21*Umsatzherleitung!$B42</f>
        <v>0</v>
      </c>
      <c r="G42" s="44">
        <f>Finanzplan!F$21*Umsatzherleitung!$B42</f>
        <v>0</v>
      </c>
      <c r="H42" s="44">
        <f>Finanzplan!G$21*Umsatzherleitung!$B42</f>
        <v>0</v>
      </c>
      <c r="I42" s="44">
        <f>Finanzplan!H$21*Umsatzherleitung!$B42</f>
        <v>0</v>
      </c>
      <c r="J42" s="44">
        <f>Finanzplan!I$21*Umsatzherleitung!$B42</f>
        <v>0</v>
      </c>
      <c r="K42" s="44">
        <f>Finanzplan!J$21*Umsatzherleitung!$B42</f>
        <v>0</v>
      </c>
      <c r="L42" s="44">
        <f>Finanzplan!K$21*Umsatzherleitung!$B42</f>
        <v>0</v>
      </c>
      <c r="M42" s="44">
        <f>Finanzplan!L$21*Umsatzherleitung!$B42</f>
        <v>0</v>
      </c>
      <c r="N42" s="44">
        <f>Finanzplan!M$21*Umsatzherleitung!$B42</f>
        <v>0</v>
      </c>
      <c r="O42" s="44">
        <f>Finanzplan!N$21*Umsatzherleitung!$B42</f>
        <v>0</v>
      </c>
      <c r="P42" s="86"/>
      <c r="Q42" s="87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</row>
    <row r="43" spans="1:34" hidden="1">
      <c r="A43" s="2" t="s">
        <v>145</v>
      </c>
      <c r="B43" s="54">
        <v>0</v>
      </c>
      <c r="C43" s="44">
        <f>Finanzplan!B$21*Umsatzherleitung!$B43</f>
        <v>0</v>
      </c>
      <c r="D43" s="44">
        <f>Finanzplan!C$21*Umsatzherleitung!$B43</f>
        <v>0</v>
      </c>
      <c r="E43" s="44">
        <f>Finanzplan!D$21*Umsatzherleitung!$B43</f>
        <v>0</v>
      </c>
      <c r="F43" s="44">
        <f>Finanzplan!E$21*Umsatzherleitung!$B43</f>
        <v>0</v>
      </c>
      <c r="G43" s="44">
        <f>Finanzplan!F$21*Umsatzherleitung!$B43</f>
        <v>0</v>
      </c>
      <c r="H43" s="44">
        <f>Finanzplan!G$21*Umsatzherleitung!$B43</f>
        <v>0</v>
      </c>
      <c r="I43" s="44">
        <f>Finanzplan!H$21*Umsatzherleitung!$B43</f>
        <v>0</v>
      </c>
      <c r="J43" s="44">
        <f>Finanzplan!I$21*Umsatzherleitung!$B43</f>
        <v>0</v>
      </c>
      <c r="K43" s="44">
        <f>Finanzplan!J$21*Umsatzherleitung!$B43</f>
        <v>0</v>
      </c>
      <c r="L43" s="44">
        <f>Finanzplan!K$21*Umsatzherleitung!$B43</f>
        <v>0</v>
      </c>
      <c r="M43" s="44">
        <f>Finanzplan!L$21*Umsatzherleitung!$B43</f>
        <v>0</v>
      </c>
      <c r="N43" s="44">
        <f>Finanzplan!M$21*Umsatzherleitung!$B43</f>
        <v>0</v>
      </c>
      <c r="O43" s="44">
        <f>Finanzplan!N$21*Umsatzherleitung!$B43</f>
        <v>0</v>
      </c>
      <c r="P43" s="86"/>
      <c r="Q43" s="87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</row>
    <row r="44" spans="1:34" ht="15" hidden="1" customHeight="1">
      <c r="A44" s="2" t="s">
        <v>146</v>
      </c>
      <c r="B44" s="54">
        <v>0</v>
      </c>
      <c r="C44" s="44">
        <f>Finanzplan!B$21*Umsatzherleitung!$B44</f>
        <v>0</v>
      </c>
      <c r="D44" s="44">
        <f>Finanzplan!C$21*Umsatzherleitung!$B44</f>
        <v>0</v>
      </c>
      <c r="E44" s="44">
        <f>Finanzplan!D$21*Umsatzherleitung!$B44</f>
        <v>0</v>
      </c>
      <c r="F44" s="44">
        <f>Finanzplan!E$21*Umsatzherleitung!$B44</f>
        <v>0</v>
      </c>
      <c r="G44" s="44">
        <f>Finanzplan!F$21*Umsatzherleitung!$B44</f>
        <v>0</v>
      </c>
      <c r="H44" s="44">
        <f>Finanzplan!G$21*Umsatzherleitung!$B44</f>
        <v>0</v>
      </c>
      <c r="I44" s="44">
        <f>Finanzplan!H$21*Umsatzherleitung!$B44</f>
        <v>0</v>
      </c>
      <c r="J44" s="44">
        <f>Finanzplan!I$21*Umsatzherleitung!$B44</f>
        <v>0</v>
      </c>
      <c r="K44" s="44">
        <f>Finanzplan!J$21*Umsatzherleitung!$B44</f>
        <v>0</v>
      </c>
      <c r="L44" s="44">
        <f>Finanzplan!K$21*Umsatzherleitung!$B44</f>
        <v>0</v>
      </c>
      <c r="M44" s="44">
        <f>Finanzplan!L$21*Umsatzherleitung!$B44</f>
        <v>0</v>
      </c>
      <c r="N44" s="44">
        <f>Finanzplan!M$21*Umsatzherleitung!$B44</f>
        <v>0</v>
      </c>
      <c r="O44" s="44">
        <f>Finanzplan!N$21*Umsatzherleitung!$B44</f>
        <v>0</v>
      </c>
      <c r="P44" s="86"/>
      <c r="Q44" s="87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</row>
    <row r="45" spans="1:34" hidden="1">
      <c r="A45" s="2" t="str">
        <f>A83</f>
        <v>Fassadenelemente</v>
      </c>
      <c r="B45" s="98" t="e">
        <f t="shared" ref="B45:B50" si="29">O45/$O$52</f>
        <v>#DIV/0!</v>
      </c>
      <c r="C45" s="44">
        <f t="shared" ref="C45:N45" si="30">$C83*B94</f>
        <v>0</v>
      </c>
      <c r="D45" s="44">
        <f t="shared" si="30"/>
        <v>0</v>
      </c>
      <c r="E45" s="44">
        <f t="shared" si="30"/>
        <v>0</v>
      </c>
      <c r="F45" s="44">
        <f t="shared" si="30"/>
        <v>0</v>
      </c>
      <c r="G45" s="44">
        <f t="shared" si="30"/>
        <v>0</v>
      </c>
      <c r="H45" s="44">
        <f t="shared" si="30"/>
        <v>0</v>
      </c>
      <c r="I45" s="44">
        <f t="shared" si="30"/>
        <v>0</v>
      </c>
      <c r="J45" s="44">
        <f t="shared" si="30"/>
        <v>0</v>
      </c>
      <c r="K45" s="44">
        <f t="shared" si="30"/>
        <v>0</v>
      </c>
      <c r="L45" s="44">
        <f t="shared" si="30"/>
        <v>0</v>
      </c>
      <c r="M45" s="44">
        <f t="shared" si="30"/>
        <v>0</v>
      </c>
      <c r="N45" s="44">
        <f t="shared" si="30"/>
        <v>0</v>
      </c>
      <c r="O45" s="44">
        <f t="shared" ref="O45:O50" si="31">SUM(C45:N45)</f>
        <v>0</v>
      </c>
      <c r="P45" s="86"/>
      <c r="Q45" s="87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</row>
    <row r="46" spans="1:34" hidden="1">
      <c r="A46" s="2" t="str">
        <f t="shared" ref="A46:A51" si="32">A84</f>
        <v>Fensterelemente</v>
      </c>
      <c r="B46" s="98" t="e">
        <f t="shared" si="29"/>
        <v>#DIV/0!</v>
      </c>
      <c r="C46" s="44">
        <f t="shared" ref="C46:N46" si="33">$C84*B95</f>
        <v>0</v>
      </c>
      <c r="D46" s="44">
        <f t="shared" si="33"/>
        <v>0</v>
      </c>
      <c r="E46" s="44">
        <f t="shared" si="33"/>
        <v>0</v>
      </c>
      <c r="F46" s="44">
        <f t="shared" si="33"/>
        <v>0</v>
      </c>
      <c r="G46" s="44">
        <f t="shared" si="33"/>
        <v>0</v>
      </c>
      <c r="H46" s="44">
        <f t="shared" si="33"/>
        <v>0</v>
      </c>
      <c r="I46" s="44">
        <f t="shared" si="33"/>
        <v>0</v>
      </c>
      <c r="J46" s="44">
        <f t="shared" si="33"/>
        <v>0</v>
      </c>
      <c r="K46" s="44">
        <f t="shared" si="33"/>
        <v>0</v>
      </c>
      <c r="L46" s="44">
        <f t="shared" si="33"/>
        <v>0</v>
      </c>
      <c r="M46" s="44">
        <f t="shared" si="33"/>
        <v>0</v>
      </c>
      <c r="N46" s="44">
        <f t="shared" si="33"/>
        <v>0</v>
      </c>
      <c r="O46" s="44">
        <f t="shared" si="31"/>
        <v>0</v>
      </c>
      <c r="P46" s="86"/>
      <c r="Q46" s="87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</row>
    <row r="47" spans="1:34" hidden="1">
      <c r="A47" s="2" t="str">
        <f t="shared" si="32"/>
        <v>Türelemente</v>
      </c>
      <c r="B47" s="98" t="e">
        <f t="shared" si="29"/>
        <v>#DIV/0!</v>
      </c>
      <c r="C47" s="44">
        <f t="shared" ref="C47:N47" si="34">$C85*B96</f>
        <v>0</v>
      </c>
      <c r="D47" s="44">
        <f t="shared" si="34"/>
        <v>0</v>
      </c>
      <c r="E47" s="44">
        <f t="shared" si="34"/>
        <v>0</v>
      </c>
      <c r="F47" s="44">
        <f t="shared" si="34"/>
        <v>0</v>
      </c>
      <c r="G47" s="44">
        <f t="shared" si="34"/>
        <v>0</v>
      </c>
      <c r="H47" s="44">
        <f t="shared" si="34"/>
        <v>0</v>
      </c>
      <c r="I47" s="44">
        <f t="shared" si="34"/>
        <v>0</v>
      </c>
      <c r="J47" s="44">
        <f t="shared" si="34"/>
        <v>0</v>
      </c>
      <c r="K47" s="44">
        <f t="shared" si="34"/>
        <v>0</v>
      </c>
      <c r="L47" s="44">
        <f t="shared" si="34"/>
        <v>0</v>
      </c>
      <c r="M47" s="44">
        <f t="shared" si="34"/>
        <v>0</v>
      </c>
      <c r="N47" s="44">
        <f t="shared" si="34"/>
        <v>0</v>
      </c>
      <c r="O47" s="44">
        <f t="shared" si="31"/>
        <v>0</v>
      </c>
      <c r="P47" s="86"/>
      <c r="Q47" s="87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</row>
    <row r="48" spans="1:34" hidden="1">
      <c r="A48" s="2" t="str">
        <f t="shared" si="32"/>
        <v>Dämmstoffe</v>
      </c>
      <c r="B48" s="98" t="e">
        <f t="shared" si="29"/>
        <v>#DIV/0!</v>
      </c>
      <c r="C48" s="44">
        <f t="shared" ref="C48:N48" si="35">$C86*B97</f>
        <v>0</v>
      </c>
      <c r="D48" s="44">
        <f t="shared" si="35"/>
        <v>0</v>
      </c>
      <c r="E48" s="44">
        <f t="shared" si="35"/>
        <v>0</v>
      </c>
      <c r="F48" s="44">
        <f t="shared" si="35"/>
        <v>0</v>
      </c>
      <c r="G48" s="44">
        <f t="shared" si="35"/>
        <v>0</v>
      </c>
      <c r="H48" s="44">
        <f t="shared" si="35"/>
        <v>0</v>
      </c>
      <c r="I48" s="44">
        <f t="shared" si="35"/>
        <v>0</v>
      </c>
      <c r="J48" s="44">
        <f t="shared" si="35"/>
        <v>0</v>
      </c>
      <c r="K48" s="44">
        <f t="shared" si="35"/>
        <v>0</v>
      </c>
      <c r="L48" s="44">
        <f t="shared" si="35"/>
        <v>0</v>
      </c>
      <c r="M48" s="44">
        <f t="shared" si="35"/>
        <v>0</v>
      </c>
      <c r="N48" s="44">
        <f t="shared" si="35"/>
        <v>0</v>
      </c>
      <c r="O48" s="44">
        <f t="shared" si="31"/>
        <v>0</v>
      </c>
      <c r="P48" s="86"/>
      <c r="Q48" s="87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</row>
    <row r="49" spans="1:32" hidden="1">
      <c r="A49" s="2" t="str">
        <f t="shared" si="32"/>
        <v>Dichtstoffe</v>
      </c>
      <c r="B49" s="98" t="e">
        <f t="shared" si="29"/>
        <v>#DIV/0!</v>
      </c>
      <c r="C49" s="44">
        <f t="shared" ref="C49:N49" si="36">$C87*B98</f>
        <v>0</v>
      </c>
      <c r="D49" s="44">
        <f t="shared" si="36"/>
        <v>0</v>
      </c>
      <c r="E49" s="44">
        <f t="shared" si="36"/>
        <v>0</v>
      </c>
      <c r="F49" s="44">
        <f t="shared" si="36"/>
        <v>0</v>
      </c>
      <c r="G49" s="44">
        <f t="shared" si="36"/>
        <v>0</v>
      </c>
      <c r="H49" s="44">
        <f t="shared" si="36"/>
        <v>0</v>
      </c>
      <c r="I49" s="44">
        <f t="shared" si="36"/>
        <v>0</v>
      </c>
      <c r="J49" s="44">
        <f t="shared" si="36"/>
        <v>0</v>
      </c>
      <c r="K49" s="44">
        <f t="shared" si="36"/>
        <v>0</v>
      </c>
      <c r="L49" s="44">
        <f t="shared" si="36"/>
        <v>0</v>
      </c>
      <c r="M49" s="44">
        <f t="shared" si="36"/>
        <v>0</v>
      </c>
      <c r="N49" s="44">
        <f t="shared" si="36"/>
        <v>0</v>
      </c>
      <c r="O49" s="44">
        <f t="shared" si="31"/>
        <v>0</v>
      </c>
      <c r="P49" s="86"/>
      <c r="Q49" s="87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</row>
    <row r="50" spans="1:32" hidden="1">
      <c r="A50" s="2" t="str">
        <f t="shared" si="32"/>
        <v>Baustoffzusätze</v>
      </c>
      <c r="B50" s="98" t="e">
        <f t="shared" si="29"/>
        <v>#DIV/0!</v>
      </c>
      <c r="C50" s="44">
        <f t="shared" ref="C50:N50" si="37">$C88*B99</f>
        <v>0</v>
      </c>
      <c r="D50" s="44">
        <f t="shared" si="37"/>
        <v>0</v>
      </c>
      <c r="E50" s="44">
        <f t="shared" si="37"/>
        <v>0</v>
      </c>
      <c r="F50" s="44">
        <f t="shared" si="37"/>
        <v>0</v>
      </c>
      <c r="G50" s="44">
        <f t="shared" si="37"/>
        <v>0</v>
      </c>
      <c r="H50" s="44">
        <f t="shared" si="37"/>
        <v>0</v>
      </c>
      <c r="I50" s="44">
        <f t="shared" si="37"/>
        <v>0</v>
      </c>
      <c r="J50" s="44">
        <f t="shared" si="37"/>
        <v>0</v>
      </c>
      <c r="K50" s="44">
        <f t="shared" si="37"/>
        <v>0</v>
      </c>
      <c r="L50" s="44">
        <f t="shared" si="37"/>
        <v>0</v>
      </c>
      <c r="M50" s="44">
        <f t="shared" si="37"/>
        <v>0</v>
      </c>
      <c r="N50" s="44">
        <f t="shared" si="37"/>
        <v>0</v>
      </c>
      <c r="O50" s="44">
        <f t="shared" si="31"/>
        <v>0</v>
      </c>
      <c r="P50" s="86"/>
      <c r="Q50" s="87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</row>
    <row r="51" spans="1:32" hidden="1">
      <c r="A51" s="2" t="str">
        <f t="shared" si="32"/>
        <v>Sonstiges</v>
      </c>
      <c r="B51" s="98" t="e">
        <f>O51/$O$52</f>
        <v>#DIV/0!</v>
      </c>
      <c r="C51" s="44">
        <f t="shared" ref="C51:N51" si="38">$C89*B100</f>
        <v>0</v>
      </c>
      <c r="D51" s="44">
        <f t="shared" si="38"/>
        <v>0</v>
      </c>
      <c r="E51" s="44">
        <f t="shared" si="38"/>
        <v>0</v>
      </c>
      <c r="F51" s="44">
        <f t="shared" si="38"/>
        <v>0</v>
      </c>
      <c r="G51" s="44">
        <f t="shared" si="38"/>
        <v>0</v>
      </c>
      <c r="H51" s="44">
        <f t="shared" si="38"/>
        <v>0</v>
      </c>
      <c r="I51" s="44">
        <f t="shared" si="38"/>
        <v>0</v>
      </c>
      <c r="J51" s="44">
        <f t="shared" si="38"/>
        <v>0</v>
      </c>
      <c r="K51" s="44">
        <f t="shared" si="38"/>
        <v>0</v>
      </c>
      <c r="L51" s="44">
        <f t="shared" si="38"/>
        <v>0</v>
      </c>
      <c r="M51" s="44">
        <f t="shared" si="38"/>
        <v>0</v>
      </c>
      <c r="N51" s="44">
        <f t="shared" si="38"/>
        <v>0</v>
      </c>
      <c r="O51" s="44">
        <f>SUM(C51:N51)</f>
        <v>0</v>
      </c>
      <c r="P51" s="86"/>
      <c r="Q51" s="87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</row>
    <row r="52" spans="1:32" s="47" customFormat="1" hidden="1">
      <c r="A52" s="57" t="s">
        <v>133</v>
      </c>
      <c r="B52" s="58" t="e">
        <f>SUM(B42:B50)</f>
        <v>#DIV/0!</v>
      </c>
      <c r="C52" s="101">
        <f>SUM(C45:C51)</f>
        <v>0</v>
      </c>
      <c r="D52" s="101">
        <f t="shared" ref="D52:O52" si="39">SUM(D45:D51)</f>
        <v>0</v>
      </c>
      <c r="E52" s="101">
        <f t="shared" si="39"/>
        <v>0</v>
      </c>
      <c r="F52" s="101">
        <f t="shared" si="39"/>
        <v>0</v>
      </c>
      <c r="G52" s="101">
        <f t="shared" si="39"/>
        <v>0</v>
      </c>
      <c r="H52" s="101">
        <f t="shared" si="39"/>
        <v>0</v>
      </c>
      <c r="I52" s="101">
        <f t="shared" si="39"/>
        <v>0</v>
      </c>
      <c r="J52" s="101">
        <f t="shared" si="39"/>
        <v>0</v>
      </c>
      <c r="K52" s="101">
        <f t="shared" si="39"/>
        <v>0</v>
      </c>
      <c r="L52" s="101">
        <f t="shared" si="39"/>
        <v>0</v>
      </c>
      <c r="M52" s="101">
        <f t="shared" si="39"/>
        <v>0</v>
      </c>
      <c r="N52" s="101">
        <f t="shared" si="39"/>
        <v>0</v>
      </c>
      <c r="O52" s="101">
        <f t="shared" si="39"/>
        <v>0</v>
      </c>
      <c r="P52" s="88"/>
      <c r="Q52" s="89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</row>
    <row r="53" spans="1:32" hidden="1">
      <c r="A53" s="76" t="str">
        <f>[1]Finanzplan!A26</f>
        <v>Umsatz aus Handelsgeschäft GHOST</v>
      </c>
      <c r="B53" s="77"/>
      <c r="C53" s="82">
        <f>Finanzplan!B37</f>
        <v>0</v>
      </c>
      <c r="D53" s="82">
        <f>Finanzplan!C37</f>
        <v>0</v>
      </c>
      <c r="E53" s="82">
        <f>Finanzplan!D37</f>
        <v>0</v>
      </c>
      <c r="F53" s="82">
        <f>Finanzplan!E37</f>
        <v>0</v>
      </c>
      <c r="G53" s="82">
        <f>Finanzplan!F37</f>
        <v>0</v>
      </c>
      <c r="H53" s="82">
        <f>Finanzplan!G37</f>
        <v>0</v>
      </c>
      <c r="I53" s="82">
        <f>Finanzplan!H37</f>
        <v>0</v>
      </c>
      <c r="J53" s="82">
        <f>Finanzplan!I37</f>
        <v>0</v>
      </c>
      <c r="K53" s="82">
        <f>Finanzplan!J37</f>
        <v>0</v>
      </c>
      <c r="L53" s="82">
        <f>Finanzplan!K37</f>
        <v>0</v>
      </c>
      <c r="M53" s="82">
        <f>Finanzplan!L37</f>
        <v>0</v>
      </c>
      <c r="N53" s="82">
        <f>Finanzplan!M37</f>
        <v>0</v>
      </c>
      <c r="O53" s="90">
        <f>Finanzplan!N37</f>
        <v>0</v>
      </c>
      <c r="P53" s="76"/>
      <c r="Q53" s="76"/>
      <c r="R53" s="76"/>
    </row>
    <row r="54" spans="1:32" hidden="1">
      <c r="A54" s="76"/>
      <c r="B54" s="77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</row>
    <row r="55" spans="1:32" ht="15.6" hidden="1">
      <c r="A55" s="63"/>
      <c r="B55" s="139" t="s">
        <v>17</v>
      </c>
      <c r="C55" s="139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76"/>
      <c r="Q55" s="76"/>
      <c r="R55" s="76"/>
    </row>
    <row r="56" spans="1:32" hidden="1">
      <c r="A56" s="1"/>
      <c r="B56" s="69" t="s">
        <v>134</v>
      </c>
      <c r="C56" s="69" t="s">
        <v>4</v>
      </c>
      <c r="D56" s="69" t="s">
        <v>5</v>
      </c>
      <c r="E56" s="69" t="s">
        <v>6</v>
      </c>
      <c r="F56" s="69" t="s">
        <v>7</v>
      </c>
      <c r="G56" s="69" t="s">
        <v>8</v>
      </c>
      <c r="H56" s="69" t="s">
        <v>9</v>
      </c>
      <c r="I56" s="69" t="s">
        <v>10</v>
      </c>
      <c r="J56" s="69" t="s">
        <v>11</v>
      </c>
      <c r="K56" s="69" t="s">
        <v>12</v>
      </c>
      <c r="L56" s="69" t="s">
        <v>13</v>
      </c>
      <c r="M56" s="69" t="s">
        <v>14</v>
      </c>
      <c r="N56" s="69" t="s">
        <v>15</v>
      </c>
      <c r="O56" s="67" t="s">
        <v>58</v>
      </c>
      <c r="P56" s="76"/>
      <c r="Q56" s="76"/>
      <c r="R56" s="76"/>
    </row>
    <row r="57" spans="1:32" hidden="1">
      <c r="A57" s="2" t="str">
        <f t="shared" ref="A57:A63" si="40">A45</f>
        <v>Fassadenelemente</v>
      </c>
      <c r="B57" s="98" t="e">
        <f t="shared" ref="B57:B62" si="41">O57/$O$64</f>
        <v>#DIV/0!</v>
      </c>
      <c r="C57" s="44">
        <f t="shared" ref="C57:N57" si="42">$D83*B105</f>
        <v>0</v>
      </c>
      <c r="D57" s="44">
        <f t="shared" si="42"/>
        <v>0</v>
      </c>
      <c r="E57" s="44">
        <f t="shared" si="42"/>
        <v>0</v>
      </c>
      <c r="F57" s="44">
        <f t="shared" si="42"/>
        <v>0</v>
      </c>
      <c r="G57" s="44">
        <f t="shared" si="42"/>
        <v>0</v>
      </c>
      <c r="H57" s="44">
        <f t="shared" si="42"/>
        <v>0</v>
      </c>
      <c r="I57" s="44">
        <f t="shared" si="42"/>
        <v>0</v>
      </c>
      <c r="J57" s="44">
        <f t="shared" si="42"/>
        <v>0</v>
      </c>
      <c r="K57" s="44">
        <f t="shared" si="42"/>
        <v>0</v>
      </c>
      <c r="L57" s="44">
        <f t="shared" si="42"/>
        <v>0</v>
      </c>
      <c r="M57" s="44">
        <f t="shared" si="42"/>
        <v>0</v>
      </c>
      <c r="N57" s="44">
        <f t="shared" si="42"/>
        <v>0</v>
      </c>
      <c r="O57" s="44">
        <f t="shared" ref="O57:O62" si="43">SUM(C57:N57)</f>
        <v>0</v>
      </c>
      <c r="P57" s="76"/>
      <c r="Q57" s="76"/>
      <c r="R57" s="76"/>
    </row>
    <row r="58" spans="1:32" hidden="1">
      <c r="A58" s="2" t="str">
        <f t="shared" si="40"/>
        <v>Fensterelemente</v>
      </c>
      <c r="B58" s="98" t="e">
        <f t="shared" si="41"/>
        <v>#DIV/0!</v>
      </c>
      <c r="C58" s="44">
        <f t="shared" ref="C58:N58" si="44">$D84*B106</f>
        <v>0</v>
      </c>
      <c r="D58" s="44">
        <f t="shared" si="44"/>
        <v>0</v>
      </c>
      <c r="E58" s="44">
        <f t="shared" si="44"/>
        <v>0</v>
      </c>
      <c r="F58" s="44">
        <f t="shared" si="44"/>
        <v>0</v>
      </c>
      <c r="G58" s="44">
        <f t="shared" si="44"/>
        <v>0</v>
      </c>
      <c r="H58" s="44">
        <f t="shared" si="44"/>
        <v>0</v>
      </c>
      <c r="I58" s="44">
        <f t="shared" si="44"/>
        <v>0</v>
      </c>
      <c r="J58" s="44">
        <f t="shared" si="44"/>
        <v>0</v>
      </c>
      <c r="K58" s="44">
        <f t="shared" si="44"/>
        <v>0</v>
      </c>
      <c r="L58" s="44">
        <f t="shared" si="44"/>
        <v>0</v>
      </c>
      <c r="M58" s="44">
        <f t="shared" si="44"/>
        <v>0</v>
      </c>
      <c r="N58" s="44">
        <f t="shared" si="44"/>
        <v>0</v>
      </c>
      <c r="O58" s="44">
        <f t="shared" si="43"/>
        <v>0</v>
      </c>
      <c r="P58" s="76"/>
      <c r="Q58" s="76"/>
      <c r="R58" s="76"/>
    </row>
    <row r="59" spans="1:32" hidden="1">
      <c r="A59" s="2" t="str">
        <f t="shared" si="40"/>
        <v>Türelemente</v>
      </c>
      <c r="B59" s="98" t="e">
        <f t="shared" si="41"/>
        <v>#DIV/0!</v>
      </c>
      <c r="C59" s="44">
        <f t="shared" ref="C59:N59" si="45">$D85*B107</f>
        <v>0</v>
      </c>
      <c r="D59" s="44">
        <f t="shared" si="45"/>
        <v>0</v>
      </c>
      <c r="E59" s="44">
        <f t="shared" si="45"/>
        <v>0</v>
      </c>
      <c r="F59" s="44">
        <f t="shared" si="45"/>
        <v>0</v>
      </c>
      <c r="G59" s="44">
        <f t="shared" si="45"/>
        <v>0</v>
      </c>
      <c r="H59" s="44">
        <f t="shared" si="45"/>
        <v>0</v>
      </c>
      <c r="I59" s="44">
        <f t="shared" si="45"/>
        <v>0</v>
      </c>
      <c r="J59" s="44">
        <f t="shared" si="45"/>
        <v>0</v>
      </c>
      <c r="K59" s="44">
        <f t="shared" si="45"/>
        <v>0</v>
      </c>
      <c r="L59" s="44">
        <f t="shared" si="45"/>
        <v>0</v>
      </c>
      <c r="M59" s="44">
        <f t="shared" si="45"/>
        <v>0</v>
      </c>
      <c r="N59" s="44">
        <f t="shared" si="45"/>
        <v>0</v>
      </c>
      <c r="O59" s="44">
        <f t="shared" si="43"/>
        <v>0</v>
      </c>
      <c r="P59" s="76"/>
      <c r="Q59" s="76"/>
      <c r="R59" s="76"/>
    </row>
    <row r="60" spans="1:32" hidden="1">
      <c r="A60" s="2" t="str">
        <f t="shared" si="40"/>
        <v>Dämmstoffe</v>
      </c>
      <c r="B60" s="98" t="e">
        <f t="shared" si="41"/>
        <v>#DIV/0!</v>
      </c>
      <c r="C60" s="44">
        <f t="shared" ref="C60:N60" si="46">$D86*B108</f>
        <v>0</v>
      </c>
      <c r="D60" s="44">
        <f t="shared" si="46"/>
        <v>0</v>
      </c>
      <c r="E60" s="44">
        <f t="shared" si="46"/>
        <v>0</v>
      </c>
      <c r="F60" s="44">
        <f t="shared" si="46"/>
        <v>0</v>
      </c>
      <c r="G60" s="44">
        <f t="shared" si="46"/>
        <v>0</v>
      </c>
      <c r="H60" s="44">
        <f t="shared" si="46"/>
        <v>0</v>
      </c>
      <c r="I60" s="44">
        <f t="shared" si="46"/>
        <v>0</v>
      </c>
      <c r="J60" s="44">
        <f t="shared" si="46"/>
        <v>0</v>
      </c>
      <c r="K60" s="44">
        <f t="shared" si="46"/>
        <v>0</v>
      </c>
      <c r="L60" s="44">
        <f t="shared" si="46"/>
        <v>0</v>
      </c>
      <c r="M60" s="44">
        <f t="shared" si="46"/>
        <v>0</v>
      </c>
      <c r="N60" s="44">
        <f t="shared" si="46"/>
        <v>0</v>
      </c>
      <c r="O60" s="44">
        <f t="shared" si="43"/>
        <v>0</v>
      </c>
      <c r="P60" s="76"/>
      <c r="Q60" s="76"/>
      <c r="R60" s="76"/>
    </row>
    <row r="61" spans="1:32" hidden="1">
      <c r="A61" s="2" t="str">
        <f t="shared" si="40"/>
        <v>Dichtstoffe</v>
      </c>
      <c r="B61" s="98" t="e">
        <f t="shared" si="41"/>
        <v>#DIV/0!</v>
      </c>
      <c r="C61" s="44">
        <f t="shared" ref="C61:N61" si="47">$D87*B109</f>
        <v>0</v>
      </c>
      <c r="D61" s="44">
        <f t="shared" si="47"/>
        <v>0</v>
      </c>
      <c r="E61" s="44">
        <f t="shared" si="47"/>
        <v>0</v>
      </c>
      <c r="F61" s="44">
        <f t="shared" si="47"/>
        <v>0</v>
      </c>
      <c r="G61" s="44">
        <f t="shared" si="47"/>
        <v>0</v>
      </c>
      <c r="H61" s="44">
        <f t="shared" si="47"/>
        <v>0</v>
      </c>
      <c r="I61" s="44">
        <f t="shared" si="47"/>
        <v>0</v>
      </c>
      <c r="J61" s="44">
        <f t="shared" si="47"/>
        <v>0</v>
      </c>
      <c r="K61" s="44">
        <f t="shared" si="47"/>
        <v>0</v>
      </c>
      <c r="L61" s="44">
        <f t="shared" si="47"/>
        <v>0</v>
      </c>
      <c r="M61" s="44">
        <f t="shared" si="47"/>
        <v>0</v>
      </c>
      <c r="N61" s="44">
        <f t="shared" si="47"/>
        <v>0</v>
      </c>
      <c r="O61" s="44">
        <f t="shared" si="43"/>
        <v>0</v>
      </c>
      <c r="P61" s="76"/>
      <c r="Q61" s="76"/>
      <c r="R61" s="76"/>
    </row>
    <row r="62" spans="1:32" hidden="1">
      <c r="A62" s="2" t="str">
        <f t="shared" si="40"/>
        <v>Baustoffzusätze</v>
      </c>
      <c r="B62" s="98" t="e">
        <f t="shared" si="41"/>
        <v>#DIV/0!</v>
      </c>
      <c r="C62" s="44">
        <f t="shared" ref="C62:N62" si="48">$D88*B110</f>
        <v>0</v>
      </c>
      <c r="D62" s="44">
        <f t="shared" si="48"/>
        <v>0</v>
      </c>
      <c r="E62" s="44">
        <f t="shared" si="48"/>
        <v>0</v>
      </c>
      <c r="F62" s="44">
        <f t="shared" si="48"/>
        <v>0</v>
      </c>
      <c r="G62" s="44">
        <f t="shared" si="48"/>
        <v>0</v>
      </c>
      <c r="H62" s="44">
        <f t="shared" si="48"/>
        <v>0</v>
      </c>
      <c r="I62" s="44">
        <f t="shared" si="48"/>
        <v>0</v>
      </c>
      <c r="J62" s="44">
        <f t="shared" si="48"/>
        <v>0</v>
      </c>
      <c r="K62" s="44">
        <f t="shared" si="48"/>
        <v>0</v>
      </c>
      <c r="L62" s="44">
        <f t="shared" si="48"/>
        <v>0</v>
      </c>
      <c r="M62" s="44">
        <f t="shared" si="48"/>
        <v>0</v>
      </c>
      <c r="N62" s="44">
        <f t="shared" si="48"/>
        <v>0</v>
      </c>
      <c r="O62" s="44">
        <f t="shared" si="43"/>
        <v>0</v>
      </c>
      <c r="P62" s="76"/>
      <c r="Q62" s="76"/>
      <c r="R62" s="76"/>
    </row>
    <row r="63" spans="1:32" hidden="1">
      <c r="A63" s="2" t="str">
        <f t="shared" si="40"/>
        <v>Sonstiges</v>
      </c>
      <c r="B63" s="98" t="e">
        <f>O63/$O$64</f>
        <v>#DIV/0!</v>
      </c>
      <c r="C63" s="44">
        <f t="shared" ref="C63:N63" si="49">$D89*B111</f>
        <v>0</v>
      </c>
      <c r="D63" s="44">
        <f t="shared" si="49"/>
        <v>0</v>
      </c>
      <c r="E63" s="44">
        <f t="shared" si="49"/>
        <v>0</v>
      </c>
      <c r="F63" s="44">
        <f t="shared" si="49"/>
        <v>0</v>
      </c>
      <c r="G63" s="44">
        <f t="shared" si="49"/>
        <v>0</v>
      </c>
      <c r="H63" s="44">
        <f t="shared" si="49"/>
        <v>0</v>
      </c>
      <c r="I63" s="44">
        <f t="shared" si="49"/>
        <v>0</v>
      </c>
      <c r="J63" s="44">
        <f t="shared" si="49"/>
        <v>0</v>
      </c>
      <c r="K63" s="44">
        <f t="shared" si="49"/>
        <v>0</v>
      </c>
      <c r="L63" s="44">
        <f t="shared" si="49"/>
        <v>0</v>
      </c>
      <c r="M63" s="44">
        <f t="shared" si="49"/>
        <v>0</v>
      </c>
      <c r="N63" s="44">
        <f t="shared" si="49"/>
        <v>0</v>
      </c>
      <c r="O63" s="44">
        <f>SUM(C63:N63)</f>
        <v>0</v>
      </c>
      <c r="P63" s="76"/>
      <c r="Q63" s="76"/>
      <c r="R63" s="76"/>
    </row>
    <row r="64" spans="1:32" hidden="1">
      <c r="A64" s="57" t="s">
        <v>133</v>
      </c>
      <c r="B64" s="58" t="e">
        <f>SUM(B57:B62)</f>
        <v>#DIV/0!</v>
      </c>
      <c r="C64" s="101">
        <f t="shared" ref="C64:O64" si="50">SUM(C57:C63)</f>
        <v>0</v>
      </c>
      <c r="D64" s="101">
        <f t="shared" si="50"/>
        <v>0</v>
      </c>
      <c r="E64" s="101">
        <f t="shared" si="50"/>
        <v>0</v>
      </c>
      <c r="F64" s="101">
        <f t="shared" si="50"/>
        <v>0</v>
      </c>
      <c r="G64" s="101">
        <f t="shared" si="50"/>
        <v>0</v>
      </c>
      <c r="H64" s="101">
        <f t="shared" si="50"/>
        <v>0</v>
      </c>
      <c r="I64" s="101">
        <f t="shared" si="50"/>
        <v>0</v>
      </c>
      <c r="J64" s="101">
        <f t="shared" si="50"/>
        <v>0</v>
      </c>
      <c r="K64" s="101">
        <f t="shared" si="50"/>
        <v>0</v>
      </c>
      <c r="L64" s="101">
        <f t="shared" si="50"/>
        <v>0</v>
      </c>
      <c r="M64" s="101">
        <f t="shared" si="50"/>
        <v>0</v>
      </c>
      <c r="N64" s="101">
        <f t="shared" si="50"/>
        <v>0</v>
      </c>
      <c r="O64" s="101">
        <f t="shared" si="50"/>
        <v>0</v>
      </c>
      <c r="P64" s="76"/>
      <c r="Q64" s="76"/>
      <c r="R64" s="76"/>
    </row>
    <row r="65" spans="1:18" hidden="1">
      <c r="A65" s="91"/>
      <c r="C65" s="93">
        <f>Finanzplan!B38</f>
        <v>0</v>
      </c>
      <c r="D65" s="93">
        <f>Finanzplan!C38</f>
        <v>0</v>
      </c>
      <c r="E65" s="93">
        <f>Finanzplan!D38</f>
        <v>0</v>
      </c>
      <c r="F65" s="93">
        <f>Finanzplan!E38</f>
        <v>0</v>
      </c>
      <c r="G65" s="93">
        <f>Finanzplan!F38</f>
        <v>0</v>
      </c>
      <c r="H65" s="93">
        <f>Finanzplan!G38</f>
        <v>0</v>
      </c>
      <c r="I65" s="93">
        <f>Finanzplan!H38</f>
        <v>0</v>
      </c>
      <c r="J65" s="93">
        <f>Finanzplan!I38</f>
        <v>0</v>
      </c>
      <c r="K65" s="93">
        <f>Finanzplan!J38</f>
        <v>0</v>
      </c>
      <c r="L65" s="93">
        <f>Finanzplan!K38</f>
        <v>0</v>
      </c>
      <c r="M65" s="93">
        <f>Finanzplan!L38</f>
        <v>0</v>
      </c>
      <c r="N65" s="93">
        <f>Finanzplan!M38</f>
        <v>0</v>
      </c>
      <c r="O65" s="93">
        <f>Finanzplan!N38</f>
        <v>0</v>
      </c>
      <c r="P65" s="76"/>
      <c r="Q65" s="76"/>
      <c r="R65" s="76"/>
    </row>
    <row r="66" spans="1:18" hidden="1">
      <c r="A66" s="76"/>
      <c r="B66" s="77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</row>
    <row r="67" spans="1:18" ht="15.6" hidden="1">
      <c r="A67" s="63"/>
      <c r="B67" s="139" t="s">
        <v>18</v>
      </c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76"/>
      <c r="Q67" s="76"/>
      <c r="R67" s="76"/>
    </row>
    <row r="68" spans="1:18" hidden="1">
      <c r="A68" s="1"/>
      <c r="B68" s="69" t="s">
        <v>134</v>
      </c>
      <c r="C68" s="69" t="s">
        <v>4</v>
      </c>
      <c r="D68" s="69" t="s">
        <v>5</v>
      </c>
      <c r="E68" s="69" t="s">
        <v>6</v>
      </c>
      <c r="F68" s="69" t="s">
        <v>7</v>
      </c>
      <c r="G68" s="69" t="s">
        <v>8</v>
      </c>
      <c r="H68" s="69" t="s">
        <v>9</v>
      </c>
      <c r="I68" s="69" t="s">
        <v>10</v>
      </c>
      <c r="J68" s="69" t="s">
        <v>11</v>
      </c>
      <c r="K68" s="69" t="s">
        <v>12</v>
      </c>
      <c r="L68" s="69" t="s">
        <v>13</v>
      </c>
      <c r="M68" s="69" t="s">
        <v>14</v>
      </c>
      <c r="N68" s="69" t="s">
        <v>15</v>
      </c>
      <c r="O68" s="67" t="s">
        <v>58</v>
      </c>
      <c r="P68" s="76"/>
      <c r="Q68" s="76"/>
      <c r="R68" s="76"/>
    </row>
    <row r="69" spans="1:18" hidden="1">
      <c r="A69" s="2" t="str">
        <f t="shared" ref="A69:A75" si="51">A45</f>
        <v>Fassadenelemente</v>
      </c>
      <c r="B69" s="98" t="e">
        <f t="shared" ref="B69:B74" si="52">O69/$O$76</f>
        <v>#DIV/0!</v>
      </c>
      <c r="C69" s="44">
        <f t="shared" ref="C69:N69" si="53">$E83*B116</f>
        <v>0</v>
      </c>
      <c r="D69" s="44">
        <f t="shared" si="53"/>
        <v>0</v>
      </c>
      <c r="E69" s="44">
        <f t="shared" si="53"/>
        <v>0</v>
      </c>
      <c r="F69" s="44">
        <f t="shared" si="53"/>
        <v>0</v>
      </c>
      <c r="G69" s="44">
        <f t="shared" si="53"/>
        <v>0</v>
      </c>
      <c r="H69" s="44">
        <f t="shared" si="53"/>
        <v>0</v>
      </c>
      <c r="I69" s="44">
        <f t="shared" si="53"/>
        <v>0</v>
      </c>
      <c r="J69" s="44">
        <f t="shared" si="53"/>
        <v>0</v>
      </c>
      <c r="K69" s="44">
        <f t="shared" si="53"/>
        <v>0</v>
      </c>
      <c r="L69" s="44">
        <f t="shared" si="53"/>
        <v>0</v>
      </c>
      <c r="M69" s="44">
        <f t="shared" si="53"/>
        <v>0</v>
      </c>
      <c r="N69" s="44">
        <f t="shared" si="53"/>
        <v>0</v>
      </c>
      <c r="O69" s="44">
        <f t="shared" ref="O69:O74" si="54">SUM(C69:N69)</f>
        <v>0</v>
      </c>
      <c r="P69" s="76"/>
      <c r="Q69" s="76"/>
      <c r="R69" s="76"/>
    </row>
    <row r="70" spans="1:18" hidden="1">
      <c r="A70" s="2" t="str">
        <f t="shared" si="51"/>
        <v>Fensterelemente</v>
      </c>
      <c r="B70" s="98" t="e">
        <f t="shared" si="52"/>
        <v>#DIV/0!</v>
      </c>
      <c r="C70" s="44">
        <f t="shared" ref="C70:N70" si="55">$E84*B117</f>
        <v>0</v>
      </c>
      <c r="D70" s="44">
        <f t="shared" si="55"/>
        <v>0</v>
      </c>
      <c r="E70" s="44">
        <f t="shared" si="55"/>
        <v>0</v>
      </c>
      <c r="F70" s="44">
        <f t="shared" si="55"/>
        <v>0</v>
      </c>
      <c r="G70" s="44">
        <f t="shared" si="55"/>
        <v>0</v>
      </c>
      <c r="H70" s="44">
        <f t="shared" si="55"/>
        <v>0</v>
      </c>
      <c r="I70" s="44">
        <f t="shared" si="55"/>
        <v>0</v>
      </c>
      <c r="J70" s="44">
        <f t="shared" si="55"/>
        <v>0</v>
      </c>
      <c r="K70" s="44">
        <f t="shared" si="55"/>
        <v>0</v>
      </c>
      <c r="L70" s="44">
        <f t="shared" si="55"/>
        <v>0</v>
      </c>
      <c r="M70" s="44">
        <f t="shared" si="55"/>
        <v>0</v>
      </c>
      <c r="N70" s="44">
        <f t="shared" si="55"/>
        <v>0</v>
      </c>
      <c r="O70" s="44">
        <f t="shared" si="54"/>
        <v>0</v>
      </c>
      <c r="P70" s="76"/>
      <c r="Q70" s="76"/>
      <c r="R70" s="76"/>
    </row>
    <row r="71" spans="1:18" hidden="1">
      <c r="A71" s="2" t="str">
        <f t="shared" si="51"/>
        <v>Türelemente</v>
      </c>
      <c r="B71" s="98" t="e">
        <f t="shared" si="52"/>
        <v>#DIV/0!</v>
      </c>
      <c r="C71" s="44">
        <f t="shared" ref="C71:N71" si="56">$E85*B118</f>
        <v>0</v>
      </c>
      <c r="D71" s="44">
        <f t="shared" si="56"/>
        <v>0</v>
      </c>
      <c r="E71" s="44">
        <f t="shared" si="56"/>
        <v>0</v>
      </c>
      <c r="F71" s="44">
        <f t="shared" si="56"/>
        <v>0</v>
      </c>
      <c r="G71" s="44">
        <f t="shared" si="56"/>
        <v>0</v>
      </c>
      <c r="H71" s="44">
        <f t="shared" si="56"/>
        <v>0</v>
      </c>
      <c r="I71" s="44">
        <f t="shared" si="56"/>
        <v>0</v>
      </c>
      <c r="J71" s="44">
        <f t="shared" si="56"/>
        <v>0</v>
      </c>
      <c r="K71" s="44">
        <f t="shared" si="56"/>
        <v>0</v>
      </c>
      <c r="L71" s="44">
        <f t="shared" si="56"/>
        <v>0</v>
      </c>
      <c r="M71" s="44">
        <f t="shared" si="56"/>
        <v>0</v>
      </c>
      <c r="N71" s="44">
        <f t="shared" si="56"/>
        <v>0</v>
      </c>
      <c r="O71" s="44">
        <f t="shared" si="54"/>
        <v>0</v>
      </c>
      <c r="P71" s="76"/>
      <c r="Q71" s="76"/>
      <c r="R71" s="76"/>
    </row>
    <row r="72" spans="1:18" hidden="1">
      <c r="A72" s="2" t="str">
        <f t="shared" si="51"/>
        <v>Dämmstoffe</v>
      </c>
      <c r="B72" s="98" t="e">
        <f t="shared" si="52"/>
        <v>#DIV/0!</v>
      </c>
      <c r="C72" s="44">
        <f t="shared" ref="C72:N72" si="57">$E86*B119</f>
        <v>0</v>
      </c>
      <c r="D72" s="44">
        <f t="shared" si="57"/>
        <v>0</v>
      </c>
      <c r="E72" s="44">
        <f t="shared" si="57"/>
        <v>0</v>
      </c>
      <c r="F72" s="44">
        <f t="shared" si="57"/>
        <v>0</v>
      </c>
      <c r="G72" s="44">
        <f t="shared" si="57"/>
        <v>0</v>
      </c>
      <c r="H72" s="44">
        <f t="shared" si="57"/>
        <v>0</v>
      </c>
      <c r="I72" s="44">
        <f t="shared" si="57"/>
        <v>0</v>
      </c>
      <c r="J72" s="44">
        <f t="shared" si="57"/>
        <v>0</v>
      </c>
      <c r="K72" s="44">
        <f t="shared" si="57"/>
        <v>0</v>
      </c>
      <c r="L72" s="44">
        <f t="shared" si="57"/>
        <v>0</v>
      </c>
      <c r="M72" s="44">
        <f t="shared" si="57"/>
        <v>0</v>
      </c>
      <c r="N72" s="44">
        <f t="shared" si="57"/>
        <v>0</v>
      </c>
      <c r="O72" s="44">
        <f t="shared" si="54"/>
        <v>0</v>
      </c>
      <c r="P72" s="76"/>
      <c r="Q72" s="76"/>
      <c r="R72" s="76"/>
    </row>
    <row r="73" spans="1:18" hidden="1">
      <c r="A73" s="2" t="str">
        <f t="shared" si="51"/>
        <v>Dichtstoffe</v>
      </c>
      <c r="B73" s="98" t="e">
        <f t="shared" si="52"/>
        <v>#DIV/0!</v>
      </c>
      <c r="C73" s="44">
        <f t="shared" ref="C73:N73" si="58">$E87*B120</f>
        <v>0</v>
      </c>
      <c r="D73" s="44">
        <f t="shared" si="58"/>
        <v>0</v>
      </c>
      <c r="E73" s="44">
        <f t="shared" si="58"/>
        <v>0</v>
      </c>
      <c r="F73" s="44">
        <f t="shared" si="58"/>
        <v>0</v>
      </c>
      <c r="G73" s="44">
        <f t="shared" si="58"/>
        <v>0</v>
      </c>
      <c r="H73" s="44">
        <f t="shared" si="58"/>
        <v>0</v>
      </c>
      <c r="I73" s="44">
        <f t="shared" si="58"/>
        <v>0</v>
      </c>
      <c r="J73" s="44">
        <f t="shared" si="58"/>
        <v>0</v>
      </c>
      <c r="K73" s="44">
        <f t="shared" si="58"/>
        <v>0</v>
      </c>
      <c r="L73" s="44">
        <f t="shared" si="58"/>
        <v>0</v>
      </c>
      <c r="M73" s="44">
        <f t="shared" si="58"/>
        <v>0</v>
      </c>
      <c r="N73" s="44">
        <f t="shared" si="58"/>
        <v>0</v>
      </c>
      <c r="O73" s="44">
        <f t="shared" si="54"/>
        <v>0</v>
      </c>
      <c r="P73" s="76"/>
      <c r="Q73" s="76"/>
      <c r="R73" s="76"/>
    </row>
    <row r="74" spans="1:18" hidden="1">
      <c r="A74" s="2" t="str">
        <f t="shared" si="51"/>
        <v>Baustoffzusätze</v>
      </c>
      <c r="B74" s="98" t="e">
        <f t="shared" si="52"/>
        <v>#DIV/0!</v>
      </c>
      <c r="C74" s="44">
        <f t="shared" ref="C74:N74" si="59">$E88*B121</f>
        <v>0</v>
      </c>
      <c r="D74" s="44">
        <f t="shared" si="59"/>
        <v>0</v>
      </c>
      <c r="E74" s="44">
        <f t="shared" si="59"/>
        <v>0</v>
      </c>
      <c r="F74" s="44">
        <f t="shared" si="59"/>
        <v>0</v>
      </c>
      <c r="G74" s="44">
        <f t="shared" si="59"/>
        <v>0</v>
      </c>
      <c r="H74" s="44">
        <f t="shared" si="59"/>
        <v>0</v>
      </c>
      <c r="I74" s="44">
        <f t="shared" si="59"/>
        <v>0</v>
      </c>
      <c r="J74" s="44">
        <f t="shared" si="59"/>
        <v>0</v>
      </c>
      <c r="K74" s="44">
        <f t="shared" si="59"/>
        <v>0</v>
      </c>
      <c r="L74" s="44">
        <f t="shared" si="59"/>
        <v>0</v>
      </c>
      <c r="M74" s="44">
        <f t="shared" si="59"/>
        <v>0</v>
      </c>
      <c r="N74" s="44">
        <f t="shared" si="59"/>
        <v>0</v>
      </c>
      <c r="O74" s="44">
        <f t="shared" si="54"/>
        <v>0</v>
      </c>
      <c r="P74" s="76"/>
      <c r="Q74" s="76"/>
      <c r="R74" s="76"/>
    </row>
    <row r="75" spans="1:18" hidden="1">
      <c r="A75" s="2" t="str">
        <f t="shared" si="51"/>
        <v>Sonstiges</v>
      </c>
      <c r="B75" s="98" t="e">
        <f>O75/$O$76</f>
        <v>#DIV/0!</v>
      </c>
      <c r="C75" s="44">
        <f t="shared" ref="C75:N75" si="60">$E89*B122</f>
        <v>0</v>
      </c>
      <c r="D75" s="44">
        <f t="shared" si="60"/>
        <v>0</v>
      </c>
      <c r="E75" s="44">
        <f t="shared" si="60"/>
        <v>0</v>
      </c>
      <c r="F75" s="44">
        <f t="shared" si="60"/>
        <v>0</v>
      </c>
      <c r="G75" s="44">
        <f t="shared" si="60"/>
        <v>0</v>
      </c>
      <c r="H75" s="44">
        <f t="shared" si="60"/>
        <v>0</v>
      </c>
      <c r="I75" s="44">
        <f t="shared" si="60"/>
        <v>0</v>
      </c>
      <c r="J75" s="44">
        <f t="shared" si="60"/>
        <v>0</v>
      </c>
      <c r="K75" s="44">
        <f t="shared" si="60"/>
        <v>0</v>
      </c>
      <c r="L75" s="44">
        <f t="shared" si="60"/>
        <v>0</v>
      </c>
      <c r="M75" s="44">
        <f t="shared" si="60"/>
        <v>0</v>
      </c>
      <c r="N75" s="44">
        <f t="shared" si="60"/>
        <v>0</v>
      </c>
      <c r="O75" s="44">
        <f>SUM(C75:N75)</f>
        <v>0</v>
      </c>
      <c r="P75" s="76"/>
      <c r="Q75" s="76"/>
      <c r="R75" s="76"/>
    </row>
    <row r="76" spans="1:18" hidden="1">
      <c r="A76" s="57" t="s">
        <v>133</v>
      </c>
      <c r="B76" s="58" t="e">
        <f>SUM(B69:B74)</f>
        <v>#DIV/0!</v>
      </c>
      <c r="C76" s="101">
        <f t="shared" ref="C76:O76" si="61">SUM(C69:C75)</f>
        <v>0</v>
      </c>
      <c r="D76" s="101">
        <f t="shared" si="61"/>
        <v>0</v>
      </c>
      <c r="E76" s="101">
        <f t="shared" si="61"/>
        <v>0</v>
      </c>
      <c r="F76" s="101">
        <f t="shared" si="61"/>
        <v>0</v>
      </c>
      <c r="G76" s="101">
        <f t="shared" si="61"/>
        <v>0</v>
      </c>
      <c r="H76" s="101">
        <f t="shared" si="61"/>
        <v>0</v>
      </c>
      <c r="I76" s="101">
        <f t="shared" si="61"/>
        <v>0</v>
      </c>
      <c r="J76" s="101">
        <f t="shared" si="61"/>
        <v>0</v>
      </c>
      <c r="K76" s="101">
        <f t="shared" si="61"/>
        <v>0</v>
      </c>
      <c r="L76" s="101">
        <f t="shared" si="61"/>
        <v>0</v>
      </c>
      <c r="M76" s="101">
        <f t="shared" si="61"/>
        <v>0</v>
      </c>
      <c r="N76" s="101">
        <f t="shared" si="61"/>
        <v>0</v>
      </c>
      <c r="O76" s="101">
        <f t="shared" si="61"/>
        <v>0</v>
      </c>
      <c r="P76" s="76"/>
      <c r="Q76" s="76"/>
      <c r="R76" s="76"/>
    </row>
    <row r="77" spans="1:18" hidden="1">
      <c r="A77" s="76"/>
      <c r="C77" s="92">
        <f>Finanzplan!B39</f>
        <v>0</v>
      </c>
      <c r="D77" s="92">
        <f>Finanzplan!C39</f>
        <v>0</v>
      </c>
      <c r="E77" s="92">
        <f>Finanzplan!D39</f>
        <v>0</v>
      </c>
      <c r="F77" s="92">
        <f>Finanzplan!E39</f>
        <v>0</v>
      </c>
      <c r="G77" s="92">
        <f>Finanzplan!F39</f>
        <v>0</v>
      </c>
      <c r="H77" s="92">
        <f>Finanzplan!G39</f>
        <v>0</v>
      </c>
      <c r="I77" s="92">
        <f>Finanzplan!H39</f>
        <v>0</v>
      </c>
      <c r="J77" s="92">
        <f>Finanzplan!I39</f>
        <v>0</v>
      </c>
      <c r="K77" s="92">
        <f>Finanzplan!J39</f>
        <v>0</v>
      </c>
      <c r="L77" s="92">
        <f>Finanzplan!K39</f>
        <v>0</v>
      </c>
      <c r="M77" s="92">
        <f>Finanzplan!L39</f>
        <v>0</v>
      </c>
      <c r="N77" s="92">
        <f>Finanzplan!M39</f>
        <v>0</v>
      </c>
      <c r="O77" s="92">
        <f>Finanzplan!N39</f>
        <v>0</v>
      </c>
      <c r="P77" s="92"/>
      <c r="Q77" s="76"/>
      <c r="R77" s="76"/>
    </row>
    <row r="78" spans="1:18" hidden="1">
      <c r="A78" s="76"/>
      <c r="B78" s="77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</row>
    <row r="79" spans="1:18" ht="15.6" hidden="1">
      <c r="A79" s="63" t="s">
        <v>186</v>
      </c>
      <c r="E79" s="135"/>
      <c r="F79" s="135"/>
      <c r="G79" s="135"/>
      <c r="H79" s="135"/>
      <c r="I79" s="135"/>
      <c r="J79" s="135"/>
      <c r="K79" s="135"/>
      <c r="L79" s="135"/>
      <c r="M79" s="135"/>
      <c r="N79" s="135"/>
      <c r="O79" s="135"/>
      <c r="P79" s="135"/>
      <c r="Q79" s="135"/>
      <c r="R79" s="135"/>
    </row>
    <row r="80" spans="1:18" ht="15" hidden="1" thickBot="1">
      <c r="A80" s="125" t="s">
        <v>219</v>
      </c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</row>
    <row r="81" spans="1:16" ht="15.6" hidden="1">
      <c r="A81" s="63"/>
      <c r="B81" s="63"/>
      <c r="C81" s="113" t="s">
        <v>16</v>
      </c>
      <c r="D81" s="113" t="s">
        <v>17</v>
      </c>
      <c r="E81" s="113" t="s">
        <v>18</v>
      </c>
      <c r="F81" s="80"/>
      <c r="G81" s="70"/>
      <c r="H81" s="70"/>
      <c r="I81" s="70"/>
      <c r="J81" s="70"/>
      <c r="K81" s="70"/>
      <c r="L81" s="70"/>
      <c r="M81" s="70"/>
      <c r="N81" s="70"/>
      <c r="O81" s="70"/>
      <c r="P81" s="70"/>
    </row>
    <row r="82" spans="1:16" ht="57.6" hidden="1">
      <c r="A82" s="1"/>
      <c r="B82" s="97" t="s">
        <v>150</v>
      </c>
      <c r="C82" s="114" t="s">
        <v>148</v>
      </c>
      <c r="D82" s="114" t="s">
        <v>148</v>
      </c>
      <c r="E82" s="114" t="s">
        <v>148</v>
      </c>
      <c r="F82" s="127" t="s">
        <v>134</v>
      </c>
    </row>
    <row r="83" spans="1:16" hidden="1">
      <c r="A83" s="2" t="s">
        <v>198</v>
      </c>
      <c r="B83" s="78" t="s">
        <v>187</v>
      </c>
      <c r="C83" s="115">
        <v>300</v>
      </c>
      <c r="D83" s="115">
        <f t="shared" ref="D83:D88" si="62">C83*1.05</f>
        <v>315</v>
      </c>
      <c r="E83" s="115">
        <f t="shared" ref="E83:E88" si="63">C83*1.1</f>
        <v>330</v>
      </c>
      <c r="F83" s="128">
        <v>0.25</v>
      </c>
    </row>
    <row r="84" spans="1:16" hidden="1">
      <c r="A84" s="2" t="s">
        <v>199</v>
      </c>
      <c r="B84" s="78" t="s">
        <v>187</v>
      </c>
      <c r="C84" s="115">
        <v>600</v>
      </c>
      <c r="D84" s="115">
        <f t="shared" si="62"/>
        <v>630</v>
      </c>
      <c r="E84" s="115">
        <f t="shared" si="63"/>
        <v>660</v>
      </c>
      <c r="F84" s="128">
        <v>0.23</v>
      </c>
      <c r="H84" s="121"/>
    </row>
    <row r="85" spans="1:16" hidden="1">
      <c r="A85" s="2" t="s">
        <v>200</v>
      </c>
      <c r="B85" s="78" t="s">
        <v>187</v>
      </c>
      <c r="C85" s="115">
        <v>500</v>
      </c>
      <c r="D85" s="115">
        <f t="shared" si="62"/>
        <v>525</v>
      </c>
      <c r="E85" s="115">
        <f t="shared" si="63"/>
        <v>550</v>
      </c>
      <c r="F85" s="128">
        <v>0.15</v>
      </c>
      <c r="H85" s="121"/>
    </row>
    <row r="86" spans="1:16" ht="13.95" hidden="1" customHeight="1">
      <c r="A86" s="2" t="s">
        <v>201</v>
      </c>
      <c r="B86" s="78" t="s">
        <v>205</v>
      </c>
      <c r="C86" s="115">
        <v>200</v>
      </c>
      <c r="D86" s="115">
        <f t="shared" si="62"/>
        <v>210</v>
      </c>
      <c r="E86" s="115">
        <f t="shared" si="63"/>
        <v>220.00000000000003</v>
      </c>
      <c r="F86" s="128">
        <v>0.1</v>
      </c>
      <c r="H86" s="121"/>
    </row>
    <row r="87" spans="1:16" hidden="1">
      <c r="A87" s="2" t="s">
        <v>202</v>
      </c>
      <c r="B87" s="78" t="s">
        <v>205</v>
      </c>
      <c r="C87" s="122">
        <v>400</v>
      </c>
      <c r="D87" s="122">
        <f t="shared" si="62"/>
        <v>420</v>
      </c>
      <c r="E87" s="122">
        <f t="shared" si="63"/>
        <v>440.00000000000006</v>
      </c>
      <c r="F87" s="128">
        <v>0.1</v>
      </c>
    </row>
    <row r="88" spans="1:16" hidden="1">
      <c r="A88" s="2" t="s">
        <v>203</v>
      </c>
      <c r="B88" s="78" t="s">
        <v>205</v>
      </c>
      <c r="C88" s="115">
        <v>40</v>
      </c>
      <c r="D88" s="115">
        <f t="shared" si="62"/>
        <v>42</v>
      </c>
      <c r="E88" s="115">
        <f t="shared" si="63"/>
        <v>44</v>
      </c>
      <c r="F88" s="128">
        <v>0.13</v>
      </c>
    </row>
    <row r="89" spans="1:16" ht="15" hidden="1" thickBot="1">
      <c r="A89" s="2" t="s">
        <v>188</v>
      </c>
      <c r="B89" s="78" t="s">
        <v>187</v>
      </c>
      <c r="C89" s="116">
        <v>10</v>
      </c>
      <c r="D89" s="116">
        <f>C89*1.05</f>
        <v>10.5</v>
      </c>
      <c r="E89" s="116">
        <f>C89*1.1</f>
        <v>11</v>
      </c>
      <c r="F89" s="128">
        <v>0.04</v>
      </c>
    </row>
    <row r="90" spans="1:16" hidden="1">
      <c r="A90" s="43"/>
      <c r="F90" s="129">
        <f>SUM(F83:F89)</f>
        <v>1</v>
      </c>
    </row>
    <row r="91" spans="1:16" ht="15.6" hidden="1">
      <c r="A91" s="63" t="s">
        <v>149</v>
      </c>
    </row>
    <row r="92" spans="1:16" ht="15.6" hidden="1">
      <c r="A92" s="63"/>
      <c r="B92" s="139" t="s">
        <v>16</v>
      </c>
      <c r="C92" s="139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70"/>
    </row>
    <row r="93" spans="1:16" hidden="1">
      <c r="A93" s="1"/>
      <c r="B93" s="69" t="s">
        <v>4</v>
      </c>
      <c r="C93" s="69" t="s">
        <v>5</v>
      </c>
      <c r="D93" s="69" t="s">
        <v>6</v>
      </c>
      <c r="E93" s="69" t="s">
        <v>7</v>
      </c>
      <c r="F93" s="69" t="s">
        <v>8</v>
      </c>
      <c r="G93" s="69" t="s">
        <v>9</v>
      </c>
      <c r="H93" s="69" t="s">
        <v>10</v>
      </c>
      <c r="I93" s="69" t="s">
        <v>11</v>
      </c>
      <c r="J93" s="69" t="s">
        <v>12</v>
      </c>
      <c r="K93" s="69" t="s">
        <v>13</v>
      </c>
      <c r="L93" s="69" t="s">
        <v>14</v>
      </c>
      <c r="M93" s="69" t="s">
        <v>15</v>
      </c>
      <c r="N93" s="67" t="s">
        <v>58</v>
      </c>
    </row>
    <row r="94" spans="1:16" hidden="1">
      <c r="A94" s="2" t="str">
        <f t="shared" ref="A94:A100" si="64">A45</f>
        <v>Fassadenelemente</v>
      </c>
      <c r="B94" s="44">
        <f t="shared" ref="B94:M94" si="65">ROUND(C$53*$F83/$C83,0)</f>
        <v>0</v>
      </c>
      <c r="C94" s="53">
        <f t="shared" si="65"/>
        <v>0</v>
      </c>
      <c r="D94" s="53">
        <f t="shared" si="65"/>
        <v>0</v>
      </c>
      <c r="E94" s="53">
        <f t="shared" si="65"/>
        <v>0</v>
      </c>
      <c r="F94" s="53">
        <f t="shared" si="65"/>
        <v>0</v>
      </c>
      <c r="G94" s="53">
        <f t="shared" si="65"/>
        <v>0</v>
      </c>
      <c r="H94" s="53">
        <f t="shared" si="65"/>
        <v>0</v>
      </c>
      <c r="I94" s="53">
        <f t="shared" si="65"/>
        <v>0</v>
      </c>
      <c r="J94" s="53">
        <f t="shared" si="65"/>
        <v>0</v>
      </c>
      <c r="K94" s="53">
        <f t="shared" si="65"/>
        <v>0</v>
      </c>
      <c r="L94" s="53">
        <f t="shared" si="65"/>
        <v>0</v>
      </c>
      <c r="M94" s="53">
        <f t="shared" si="65"/>
        <v>0</v>
      </c>
      <c r="N94" s="44">
        <f t="shared" ref="N94:N99" si="66">SUM(B94:M94)</f>
        <v>0</v>
      </c>
    </row>
    <row r="95" spans="1:16" hidden="1">
      <c r="A95" s="2" t="str">
        <f t="shared" si="64"/>
        <v>Fensterelemente</v>
      </c>
      <c r="B95" s="44">
        <f t="shared" ref="B95:M95" si="67">ROUND(C$53*$F84/$C84,0)</f>
        <v>0</v>
      </c>
      <c r="C95" s="53">
        <f t="shared" si="67"/>
        <v>0</v>
      </c>
      <c r="D95" s="53">
        <f t="shared" si="67"/>
        <v>0</v>
      </c>
      <c r="E95" s="53">
        <f t="shared" si="67"/>
        <v>0</v>
      </c>
      <c r="F95" s="53">
        <f t="shared" si="67"/>
        <v>0</v>
      </c>
      <c r="G95" s="53">
        <f t="shared" si="67"/>
        <v>0</v>
      </c>
      <c r="H95" s="53">
        <f t="shared" si="67"/>
        <v>0</v>
      </c>
      <c r="I95" s="53">
        <f t="shared" si="67"/>
        <v>0</v>
      </c>
      <c r="J95" s="53">
        <f t="shared" si="67"/>
        <v>0</v>
      </c>
      <c r="K95" s="53">
        <f t="shared" si="67"/>
        <v>0</v>
      </c>
      <c r="L95" s="53">
        <f t="shared" si="67"/>
        <v>0</v>
      </c>
      <c r="M95" s="53">
        <f t="shared" si="67"/>
        <v>0</v>
      </c>
      <c r="N95" s="44">
        <f t="shared" si="66"/>
        <v>0</v>
      </c>
    </row>
    <row r="96" spans="1:16" hidden="1">
      <c r="A96" s="2" t="str">
        <f t="shared" si="64"/>
        <v>Türelemente</v>
      </c>
      <c r="B96" s="44">
        <f t="shared" ref="B96:M96" si="68">ROUND(C$53*$F85/$C85,0)</f>
        <v>0</v>
      </c>
      <c r="C96" s="53">
        <f t="shared" si="68"/>
        <v>0</v>
      </c>
      <c r="D96" s="53">
        <f t="shared" si="68"/>
        <v>0</v>
      </c>
      <c r="E96" s="53">
        <f t="shared" si="68"/>
        <v>0</v>
      </c>
      <c r="F96" s="53">
        <f t="shared" si="68"/>
        <v>0</v>
      </c>
      <c r="G96" s="53">
        <f t="shared" si="68"/>
        <v>0</v>
      </c>
      <c r="H96" s="53">
        <f t="shared" si="68"/>
        <v>0</v>
      </c>
      <c r="I96" s="53">
        <f t="shared" si="68"/>
        <v>0</v>
      </c>
      <c r="J96" s="53">
        <f t="shared" si="68"/>
        <v>0</v>
      </c>
      <c r="K96" s="53">
        <f t="shared" si="68"/>
        <v>0</v>
      </c>
      <c r="L96" s="53">
        <f t="shared" si="68"/>
        <v>0</v>
      </c>
      <c r="M96" s="53">
        <f t="shared" si="68"/>
        <v>0</v>
      </c>
      <c r="N96" s="44">
        <f t="shared" si="66"/>
        <v>0</v>
      </c>
    </row>
    <row r="97" spans="1:14" hidden="1">
      <c r="A97" s="2" t="str">
        <f t="shared" si="64"/>
        <v>Dämmstoffe</v>
      </c>
      <c r="B97" s="44">
        <f t="shared" ref="B97:M97" si="69">ROUND(C$53*$F86/$C86,0)</f>
        <v>0</v>
      </c>
      <c r="C97" s="53">
        <f t="shared" si="69"/>
        <v>0</v>
      </c>
      <c r="D97" s="53">
        <f t="shared" si="69"/>
        <v>0</v>
      </c>
      <c r="E97" s="53">
        <f t="shared" si="69"/>
        <v>0</v>
      </c>
      <c r="F97" s="53">
        <f t="shared" si="69"/>
        <v>0</v>
      </c>
      <c r="G97" s="53">
        <f t="shared" si="69"/>
        <v>0</v>
      </c>
      <c r="H97" s="53">
        <f t="shared" si="69"/>
        <v>0</v>
      </c>
      <c r="I97" s="53">
        <f t="shared" si="69"/>
        <v>0</v>
      </c>
      <c r="J97" s="53">
        <f t="shared" si="69"/>
        <v>0</v>
      </c>
      <c r="K97" s="53">
        <f t="shared" si="69"/>
        <v>0</v>
      </c>
      <c r="L97" s="53">
        <f t="shared" si="69"/>
        <v>0</v>
      </c>
      <c r="M97" s="53">
        <f t="shared" si="69"/>
        <v>0</v>
      </c>
      <c r="N97" s="44">
        <f t="shared" si="66"/>
        <v>0</v>
      </c>
    </row>
    <row r="98" spans="1:14" hidden="1">
      <c r="A98" s="2" t="str">
        <f t="shared" si="64"/>
        <v>Dichtstoffe</v>
      </c>
      <c r="B98" s="44">
        <f t="shared" ref="B98:M98" si="70">ROUND(C$53*$F87/$C87,0)</f>
        <v>0</v>
      </c>
      <c r="C98" s="53">
        <f t="shared" si="70"/>
        <v>0</v>
      </c>
      <c r="D98" s="53">
        <f t="shared" si="70"/>
        <v>0</v>
      </c>
      <c r="E98" s="53">
        <f t="shared" si="70"/>
        <v>0</v>
      </c>
      <c r="F98" s="53">
        <f t="shared" si="70"/>
        <v>0</v>
      </c>
      <c r="G98" s="53">
        <f t="shared" si="70"/>
        <v>0</v>
      </c>
      <c r="H98" s="53">
        <f t="shared" si="70"/>
        <v>0</v>
      </c>
      <c r="I98" s="53">
        <f t="shared" si="70"/>
        <v>0</v>
      </c>
      <c r="J98" s="53">
        <f t="shared" si="70"/>
        <v>0</v>
      </c>
      <c r="K98" s="53">
        <f t="shared" si="70"/>
        <v>0</v>
      </c>
      <c r="L98" s="53">
        <f t="shared" si="70"/>
        <v>0</v>
      </c>
      <c r="M98" s="53">
        <f t="shared" si="70"/>
        <v>0</v>
      </c>
      <c r="N98" s="44">
        <f t="shared" si="66"/>
        <v>0</v>
      </c>
    </row>
    <row r="99" spans="1:14" hidden="1">
      <c r="A99" s="2" t="str">
        <f t="shared" si="64"/>
        <v>Baustoffzusätze</v>
      </c>
      <c r="B99" s="44">
        <f t="shared" ref="B99:M99" si="71">ROUND(C$53*$F88/$C88,0)</f>
        <v>0</v>
      </c>
      <c r="C99" s="53">
        <f t="shared" si="71"/>
        <v>0</v>
      </c>
      <c r="D99" s="53">
        <f t="shared" si="71"/>
        <v>0</v>
      </c>
      <c r="E99" s="53">
        <f t="shared" si="71"/>
        <v>0</v>
      </c>
      <c r="F99" s="53">
        <f t="shared" si="71"/>
        <v>0</v>
      </c>
      <c r="G99" s="53">
        <f t="shared" si="71"/>
        <v>0</v>
      </c>
      <c r="H99" s="53">
        <f t="shared" si="71"/>
        <v>0</v>
      </c>
      <c r="I99" s="53">
        <f t="shared" si="71"/>
        <v>0</v>
      </c>
      <c r="J99" s="53">
        <f t="shared" si="71"/>
        <v>0</v>
      </c>
      <c r="K99" s="53">
        <f t="shared" si="71"/>
        <v>0</v>
      </c>
      <c r="L99" s="53">
        <f t="shared" si="71"/>
        <v>0</v>
      </c>
      <c r="M99" s="53">
        <f t="shared" si="71"/>
        <v>0</v>
      </c>
      <c r="N99" s="44">
        <f t="shared" si="66"/>
        <v>0</v>
      </c>
    </row>
    <row r="100" spans="1:14" hidden="1">
      <c r="A100" s="2" t="str">
        <f t="shared" si="64"/>
        <v>Sonstiges</v>
      </c>
      <c r="B100" s="44">
        <f t="shared" ref="B100:M100" si="72">ROUND(C$53*$F89/$C89,0)</f>
        <v>0</v>
      </c>
      <c r="C100" s="53">
        <f t="shared" si="72"/>
        <v>0</v>
      </c>
      <c r="D100" s="53">
        <f t="shared" si="72"/>
        <v>0</v>
      </c>
      <c r="E100" s="53">
        <f t="shared" si="72"/>
        <v>0</v>
      </c>
      <c r="F100" s="53">
        <f t="shared" si="72"/>
        <v>0</v>
      </c>
      <c r="G100" s="53">
        <f t="shared" si="72"/>
        <v>0</v>
      </c>
      <c r="H100" s="53">
        <f t="shared" si="72"/>
        <v>0</v>
      </c>
      <c r="I100" s="53">
        <f t="shared" si="72"/>
        <v>0</v>
      </c>
      <c r="J100" s="53">
        <f t="shared" si="72"/>
        <v>0</v>
      </c>
      <c r="K100" s="53">
        <f t="shared" si="72"/>
        <v>0</v>
      </c>
      <c r="L100" s="53">
        <f t="shared" si="72"/>
        <v>0</v>
      </c>
      <c r="M100" s="53">
        <f t="shared" si="72"/>
        <v>0</v>
      </c>
      <c r="N100" s="44">
        <f>SUM(B100:M100)</f>
        <v>0</v>
      </c>
    </row>
    <row r="101" spans="1:14" hidden="1">
      <c r="A101" s="57" t="s">
        <v>191</v>
      </c>
      <c r="B101" s="79">
        <f>SUM(B94:B100)</f>
        <v>0</v>
      </c>
      <c r="C101" s="79">
        <f t="shared" ref="C101:N101" si="73">SUM(C94:C100)</f>
        <v>0</v>
      </c>
      <c r="D101" s="79">
        <f t="shared" si="73"/>
        <v>0</v>
      </c>
      <c r="E101" s="79">
        <f t="shared" si="73"/>
        <v>0</v>
      </c>
      <c r="F101" s="79">
        <f t="shared" si="73"/>
        <v>0</v>
      </c>
      <c r="G101" s="79">
        <f t="shared" si="73"/>
        <v>0</v>
      </c>
      <c r="H101" s="79">
        <f t="shared" si="73"/>
        <v>0</v>
      </c>
      <c r="I101" s="79">
        <f t="shared" si="73"/>
        <v>0</v>
      </c>
      <c r="J101" s="79">
        <f t="shared" si="73"/>
        <v>0</v>
      </c>
      <c r="K101" s="79">
        <f t="shared" si="73"/>
        <v>0</v>
      </c>
      <c r="L101" s="79">
        <f t="shared" si="73"/>
        <v>0</v>
      </c>
      <c r="M101" s="79">
        <f t="shared" si="73"/>
        <v>0</v>
      </c>
      <c r="N101" s="79">
        <f t="shared" si="73"/>
        <v>0</v>
      </c>
    </row>
    <row r="102" spans="1:14" hidden="1">
      <c r="A102" s="91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1:14" ht="15.6" hidden="1">
      <c r="A103" s="63"/>
      <c r="B103" s="139" t="s">
        <v>17</v>
      </c>
      <c r="C103" s="139"/>
      <c r="D103" s="139"/>
      <c r="E103" s="139"/>
      <c r="F103" s="139"/>
      <c r="G103" s="139"/>
      <c r="H103" s="139"/>
      <c r="I103" s="139"/>
      <c r="J103" s="139"/>
      <c r="K103" s="139"/>
      <c r="L103" s="139"/>
      <c r="M103" s="139"/>
      <c r="N103" s="139"/>
    </row>
    <row r="104" spans="1:14" hidden="1">
      <c r="A104" s="1"/>
      <c r="B104" s="69" t="s">
        <v>4</v>
      </c>
      <c r="C104" s="69" t="s">
        <v>5</v>
      </c>
      <c r="D104" s="69" t="s">
        <v>6</v>
      </c>
      <c r="E104" s="69" t="s">
        <v>7</v>
      </c>
      <c r="F104" s="69" t="s">
        <v>8</v>
      </c>
      <c r="G104" s="69" t="s">
        <v>9</v>
      </c>
      <c r="H104" s="69" t="s">
        <v>10</v>
      </c>
      <c r="I104" s="69" t="s">
        <v>11</v>
      </c>
      <c r="J104" s="69" t="s">
        <v>12</v>
      </c>
      <c r="K104" s="69" t="s">
        <v>13</v>
      </c>
      <c r="L104" s="69" t="s">
        <v>14</v>
      </c>
      <c r="M104" s="69" t="s">
        <v>15</v>
      </c>
      <c r="N104" s="67" t="s">
        <v>58</v>
      </c>
    </row>
    <row r="105" spans="1:14" hidden="1">
      <c r="A105" s="2" t="str">
        <f t="shared" ref="A105:A111" si="74">A45</f>
        <v>Fassadenelemente</v>
      </c>
      <c r="B105" s="44">
        <f t="shared" ref="B105:M105" si="75">ROUND(C$65*$F83/$D83,0)</f>
        <v>0</v>
      </c>
      <c r="C105" s="44">
        <f t="shared" si="75"/>
        <v>0</v>
      </c>
      <c r="D105" s="44">
        <f t="shared" si="75"/>
        <v>0</v>
      </c>
      <c r="E105" s="44">
        <f t="shared" si="75"/>
        <v>0</v>
      </c>
      <c r="F105" s="44">
        <f t="shared" si="75"/>
        <v>0</v>
      </c>
      <c r="G105" s="44">
        <f t="shared" si="75"/>
        <v>0</v>
      </c>
      <c r="H105" s="44">
        <f t="shared" si="75"/>
        <v>0</v>
      </c>
      <c r="I105" s="44">
        <f t="shared" si="75"/>
        <v>0</v>
      </c>
      <c r="J105" s="44">
        <f t="shared" si="75"/>
        <v>0</v>
      </c>
      <c r="K105" s="44">
        <f t="shared" si="75"/>
        <v>0</v>
      </c>
      <c r="L105" s="44">
        <f t="shared" si="75"/>
        <v>0</v>
      </c>
      <c r="M105" s="44">
        <f t="shared" si="75"/>
        <v>0</v>
      </c>
      <c r="N105" s="44">
        <f t="shared" ref="N105:N110" si="76">SUM(B105:M105)</f>
        <v>0</v>
      </c>
    </row>
    <row r="106" spans="1:14" hidden="1">
      <c r="A106" s="2" t="str">
        <f t="shared" si="74"/>
        <v>Fensterelemente</v>
      </c>
      <c r="B106" s="44">
        <f t="shared" ref="B106:M106" si="77">ROUND(C$65*$F84/$D84,0)</f>
        <v>0</v>
      </c>
      <c r="C106" s="44">
        <f t="shared" si="77"/>
        <v>0</v>
      </c>
      <c r="D106" s="44">
        <f t="shared" si="77"/>
        <v>0</v>
      </c>
      <c r="E106" s="44">
        <f t="shared" si="77"/>
        <v>0</v>
      </c>
      <c r="F106" s="44">
        <f t="shared" si="77"/>
        <v>0</v>
      </c>
      <c r="G106" s="44">
        <f t="shared" si="77"/>
        <v>0</v>
      </c>
      <c r="H106" s="44">
        <f t="shared" si="77"/>
        <v>0</v>
      </c>
      <c r="I106" s="44">
        <f t="shared" si="77"/>
        <v>0</v>
      </c>
      <c r="J106" s="44">
        <f t="shared" si="77"/>
        <v>0</v>
      </c>
      <c r="K106" s="44">
        <f t="shared" si="77"/>
        <v>0</v>
      </c>
      <c r="L106" s="44">
        <f t="shared" si="77"/>
        <v>0</v>
      </c>
      <c r="M106" s="44">
        <f t="shared" si="77"/>
        <v>0</v>
      </c>
      <c r="N106" s="44">
        <f t="shared" si="76"/>
        <v>0</v>
      </c>
    </row>
    <row r="107" spans="1:14" hidden="1">
      <c r="A107" s="2" t="str">
        <f t="shared" si="74"/>
        <v>Türelemente</v>
      </c>
      <c r="B107" s="44">
        <f t="shared" ref="B107:M107" si="78">ROUND(C$65*$F85/$D85,0)</f>
        <v>0</v>
      </c>
      <c r="C107" s="44">
        <f t="shared" si="78"/>
        <v>0</v>
      </c>
      <c r="D107" s="44">
        <f t="shared" si="78"/>
        <v>0</v>
      </c>
      <c r="E107" s="44">
        <f t="shared" si="78"/>
        <v>0</v>
      </c>
      <c r="F107" s="44">
        <f t="shared" si="78"/>
        <v>0</v>
      </c>
      <c r="G107" s="44">
        <f t="shared" si="78"/>
        <v>0</v>
      </c>
      <c r="H107" s="44">
        <f t="shared" si="78"/>
        <v>0</v>
      </c>
      <c r="I107" s="44">
        <f t="shared" si="78"/>
        <v>0</v>
      </c>
      <c r="J107" s="44">
        <f t="shared" si="78"/>
        <v>0</v>
      </c>
      <c r="K107" s="44">
        <f t="shared" si="78"/>
        <v>0</v>
      </c>
      <c r="L107" s="44">
        <f t="shared" si="78"/>
        <v>0</v>
      </c>
      <c r="M107" s="44">
        <f t="shared" si="78"/>
        <v>0</v>
      </c>
      <c r="N107" s="44">
        <f t="shared" si="76"/>
        <v>0</v>
      </c>
    </row>
    <row r="108" spans="1:14" hidden="1">
      <c r="A108" s="2" t="str">
        <f t="shared" si="74"/>
        <v>Dämmstoffe</v>
      </c>
      <c r="B108" s="44">
        <f t="shared" ref="B108:M108" si="79">ROUND(C$65*$F86/$D86,0)</f>
        <v>0</v>
      </c>
      <c r="C108" s="44">
        <f t="shared" si="79"/>
        <v>0</v>
      </c>
      <c r="D108" s="44">
        <f t="shared" si="79"/>
        <v>0</v>
      </c>
      <c r="E108" s="44">
        <f t="shared" si="79"/>
        <v>0</v>
      </c>
      <c r="F108" s="44">
        <f t="shared" si="79"/>
        <v>0</v>
      </c>
      <c r="G108" s="44">
        <f t="shared" si="79"/>
        <v>0</v>
      </c>
      <c r="H108" s="44">
        <f t="shared" si="79"/>
        <v>0</v>
      </c>
      <c r="I108" s="44">
        <f t="shared" si="79"/>
        <v>0</v>
      </c>
      <c r="J108" s="44">
        <f t="shared" si="79"/>
        <v>0</v>
      </c>
      <c r="K108" s="44">
        <f t="shared" si="79"/>
        <v>0</v>
      </c>
      <c r="L108" s="44">
        <f t="shared" si="79"/>
        <v>0</v>
      </c>
      <c r="M108" s="44">
        <f t="shared" si="79"/>
        <v>0</v>
      </c>
      <c r="N108" s="44">
        <f t="shared" si="76"/>
        <v>0</v>
      </c>
    </row>
    <row r="109" spans="1:14" hidden="1">
      <c r="A109" s="2" t="str">
        <f t="shared" si="74"/>
        <v>Dichtstoffe</v>
      </c>
      <c r="B109" s="44">
        <f t="shared" ref="B109:M109" si="80">ROUND(C$65*$F87/$D87,0)</f>
        <v>0</v>
      </c>
      <c r="C109" s="44">
        <f t="shared" si="80"/>
        <v>0</v>
      </c>
      <c r="D109" s="44">
        <f t="shared" si="80"/>
        <v>0</v>
      </c>
      <c r="E109" s="44">
        <f t="shared" si="80"/>
        <v>0</v>
      </c>
      <c r="F109" s="44">
        <f t="shared" si="80"/>
        <v>0</v>
      </c>
      <c r="G109" s="44">
        <f t="shared" si="80"/>
        <v>0</v>
      </c>
      <c r="H109" s="44">
        <f t="shared" si="80"/>
        <v>0</v>
      </c>
      <c r="I109" s="44">
        <f t="shared" si="80"/>
        <v>0</v>
      </c>
      <c r="J109" s="44">
        <f t="shared" si="80"/>
        <v>0</v>
      </c>
      <c r="K109" s="44">
        <f t="shared" si="80"/>
        <v>0</v>
      </c>
      <c r="L109" s="44">
        <f t="shared" si="80"/>
        <v>0</v>
      </c>
      <c r="M109" s="44">
        <f t="shared" si="80"/>
        <v>0</v>
      </c>
      <c r="N109" s="44">
        <f t="shared" si="76"/>
        <v>0</v>
      </c>
    </row>
    <row r="110" spans="1:14" hidden="1">
      <c r="A110" s="2" t="str">
        <f t="shared" si="74"/>
        <v>Baustoffzusätze</v>
      </c>
      <c r="B110" s="44">
        <f t="shared" ref="B110:M110" si="81">ROUND(C$65*$F88/$D88,0)</f>
        <v>0</v>
      </c>
      <c r="C110" s="44">
        <f t="shared" si="81"/>
        <v>0</v>
      </c>
      <c r="D110" s="44">
        <f t="shared" si="81"/>
        <v>0</v>
      </c>
      <c r="E110" s="44">
        <f t="shared" si="81"/>
        <v>0</v>
      </c>
      <c r="F110" s="44">
        <f t="shared" si="81"/>
        <v>0</v>
      </c>
      <c r="G110" s="44">
        <f t="shared" si="81"/>
        <v>0</v>
      </c>
      <c r="H110" s="44">
        <f t="shared" si="81"/>
        <v>0</v>
      </c>
      <c r="I110" s="44">
        <f t="shared" si="81"/>
        <v>0</v>
      </c>
      <c r="J110" s="44">
        <f t="shared" si="81"/>
        <v>0</v>
      </c>
      <c r="K110" s="44">
        <f t="shared" si="81"/>
        <v>0</v>
      </c>
      <c r="L110" s="44">
        <f t="shared" si="81"/>
        <v>0</v>
      </c>
      <c r="M110" s="44">
        <f t="shared" si="81"/>
        <v>0</v>
      </c>
      <c r="N110" s="44">
        <f t="shared" si="76"/>
        <v>0</v>
      </c>
    </row>
    <row r="111" spans="1:14" hidden="1">
      <c r="A111" s="2" t="str">
        <f t="shared" si="74"/>
        <v>Sonstiges</v>
      </c>
      <c r="B111" s="44">
        <f t="shared" ref="B111:M111" si="82">ROUND(C$65*$F89/$D89,0)</f>
        <v>0</v>
      </c>
      <c r="C111" s="44">
        <f t="shared" si="82"/>
        <v>0</v>
      </c>
      <c r="D111" s="44">
        <f t="shared" si="82"/>
        <v>0</v>
      </c>
      <c r="E111" s="44">
        <f t="shared" si="82"/>
        <v>0</v>
      </c>
      <c r="F111" s="44">
        <f t="shared" si="82"/>
        <v>0</v>
      </c>
      <c r="G111" s="44">
        <f t="shared" si="82"/>
        <v>0</v>
      </c>
      <c r="H111" s="44">
        <f t="shared" si="82"/>
        <v>0</v>
      </c>
      <c r="I111" s="44">
        <f t="shared" si="82"/>
        <v>0</v>
      </c>
      <c r="J111" s="44">
        <f t="shared" si="82"/>
        <v>0</v>
      </c>
      <c r="K111" s="44">
        <f t="shared" si="82"/>
        <v>0</v>
      </c>
      <c r="L111" s="44">
        <f t="shared" si="82"/>
        <v>0</v>
      </c>
      <c r="M111" s="44">
        <f t="shared" si="82"/>
        <v>0</v>
      </c>
      <c r="N111" s="44">
        <f>SUM(B111:M111)</f>
        <v>0</v>
      </c>
    </row>
    <row r="112" spans="1:14" hidden="1">
      <c r="A112" s="57" t="s">
        <v>191</v>
      </c>
      <c r="B112" s="79">
        <f t="shared" ref="B112:N112" si="83">SUM(B105:B111)</f>
        <v>0</v>
      </c>
      <c r="C112" s="79">
        <f t="shared" si="83"/>
        <v>0</v>
      </c>
      <c r="D112" s="79">
        <f t="shared" si="83"/>
        <v>0</v>
      </c>
      <c r="E112" s="79">
        <f t="shared" si="83"/>
        <v>0</v>
      </c>
      <c r="F112" s="79">
        <f t="shared" si="83"/>
        <v>0</v>
      </c>
      <c r="G112" s="79">
        <f t="shared" si="83"/>
        <v>0</v>
      </c>
      <c r="H112" s="79">
        <f t="shared" si="83"/>
        <v>0</v>
      </c>
      <c r="I112" s="79">
        <f t="shared" si="83"/>
        <v>0</v>
      </c>
      <c r="J112" s="79">
        <f t="shared" si="83"/>
        <v>0</v>
      </c>
      <c r="K112" s="79">
        <f t="shared" si="83"/>
        <v>0</v>
      </c>
      <c r="L112" s="79">
        <f t="shared" si="83"/>
        <v>0</v>
      </c>
      <c r="M112" s="79">
        <f t="shared" si="83"/>
        <v>0</v>
      </c>
      <c r="N112" s="79">
        <f t="shared" si="83"/>
        <v>0</v>
      </c>
    </row>
    <row r="113" spans="1:16" hidden="1">
      <c r="A113" s="91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</row>
    <row r="114" spans="1:16" ht="15.6" hidden="1">
      <c r="A114" s="63"/>
      <c r="B114" s="139" t="s">
        <v>18</v>
      </c>
      <c r="C114" s="139"/>
      <c r="D114" s="139"/>
      <c r="E114" s="139"/>
      <c r="F114" s="139"/>
      <c r="G114" s="139"/>
      <c r="H114" s="139"/>
      <c r="I114" s="139"/>
      <c r="J114" s="139"/>
      <c r="K114" s="139"/>
      <c r="L114" s="139"/>
      <c r="M114" s="139"/>
      <c r="N114" s="139"/>
    </row>
    <row r="115" spans="1:16" hidden="1">
      <c r="A115" s="1"/>
      <c r="B115" s="69" t="s">
        <v>4</v>
      </c>
      <c r="C115" s="69" t="s">
        <v>5</v>
      </c>
      <c r="D115" s="69" t="s">
        <v>6</v>
      </c>
      <c r="E115" s="69" t="s">
        <v>7</v>
      </c>
      <c r="F115" s="69" t="s">
        <v>8</v>
      </c>
      <c r="G115" s="69" t="s">
        <v>9</v>
      </c>
      <c r="H115" s="69" t="s">
        <v>10</v>
      </c>
      <c r="I115" s="69" t="s">
        <v>11</v>
      </c>
      <c r="J115" s="69" t="s">
        <v>12</v>
      </c>
      <c r="K115" s="69" t="s">
        <v>13</v>
      </c>
      <c r="L115" s="69" t="s">
        <v>14</v>
      </c>
      <c r="M115" s="69" t="s">
        <v>15</v>
      </c>
      <c r="N115" s="67" t="s">
        <v>58</v>
      </c>
    </row>
    <row r="116" spans="1:16" hidden="1">
      <c r="A116" s="2" t="str">
        <f t="shared" ref="A116:A122" si="84">A45</f>
        <v>Fassadenelemente</v>
      </c>
      <c r="B116" s="44">
        <f t="shared" ref="B116:M116" si="85">ROUND(C$77*$F83/$E83,0)</f>
        <v>0</v>
      </c>
      <c r="C116" s="44">
        <f t="shared" si="85"/>
        <v>0</v>
      </c>
      <c r="D116" s="44">
        <f t="shared" si="85"/>
        <v>0</v>
      </c>
      <c r="E116" s="44">
        <f t="shared" si="85"/>
        <v>0</v>
      </c>
      <c r="F116" s="44">
        <f t="shared" si="85"/>
        <v>0</v>
      </c>
      <c r="G116" s="44">
        <f t="shared" si="85"/>
        <v>0</v>
      </c>
      <c r="H116" s="44">
        <f t="shared" si="85"/>
        <v>0</v>
      </c>
      <c r="I116" s="44">
        <f t="shared" si="85"/>
        <v>0</v>
      </c>
      <c r="J116" s="44">
        <f t="shared" si="85"/>
        <v>0</v>
      </c>
      <c r="K116" s="44">
        <f t="shared" si="85"/>
        <v>0</v>
      </c>
      <c r="L116" s="44">
        <f t="shared" si="85"/>
        <v>0</v>
      </c>
      <c r="M116" s="44">
        <f t="shared" si="85"/>
        <v>0</v>
      </c>
      <c r="N116" s="44">
        <f t="shared" ref="N116:N121" si="86">SUM(B116:M116)</f>
        <v>0</v>
      </c>
    </row>
    <row r="117" spans="1:16" hidden="1">
      <c r="A117" s="2" t="str">
        <f t="shared" si="84"/>
        <v>Fensterelemente</v>
      </c>
      <c r="B117" s="44">
        <f t="shared" ref="B117:M117" si="87">ROUND(C$77*$F84/$E84,0)</f>
        <v>0</v>
      </c>
      <c r="C117" s="44">
        <f t="shared" si="87"/>
        <v>0</v>
      </c>
      <c r="D117" s="44">
        <f t="shared" si="87"/>
        <v>0</v>
      </c>
      <c r="E117" s="44">
        <f t="shared" si="87"/>
        <v>0</v>
      </c>
      <c r="F117" s="44">
        <f t="shared" si="87"/>
        <v>0</v>
      </c>
      <c r="G117" s="44">
        <f t="shared" si="87"/>
        <v>0</v>
      </c>
      <c r="H117" s="44">
        <f t="shared" si="87"/>
        <v>0</v>
      </c>
      <c r="I117" s="44">
        <f t="shared" si="87"/>
        <v>0</v>
      </c>
      <c r="J117" s="44">
        <f t="shared" si="87"/>
        <v>0</v>
      </c>
      <c r="K117" s="44">
        <f t="shared" si="87"/>
        <v>0</v>
      </c>
      <c r="L117" s="44">
        <f t="shared" si="87"/>
        <v>0</v>
      </c>
      <c r="M117" s="44">
        <f t="shared" si="87"/>
        <v>0</v>
      </c>
      <c r="N117" s="44">
        <f t="shared" si="86"/>
        <v>0</v>
      </c>
    </row>
    <row r="118" spans="1:16" hidden="1">
      <c r="A118" s="2" t="str">
        <f t="shared" si="84"/>
        <v>Türelemente</v>
      </c>
      <c r="B118" s="44">
        <f t="shared" ref="B118:M118" si="88">ROUND(C$77*$F85/$E85,0)</f>
        <v>0</v>
      </c>
      <c r="C118" s="44">
        <f t="shared" si="88"/>
        <v>0</v>
      </c>
      <c r="D118" s="44">
        <f t="shared" si="88"/>
        <v>0</v>
      </c>
      <c r="E118" s="44">
        <f t="shared" si="88"/>
        <v>0</v>
      </c>
      <c r="F118" s="44">
        <f t="shared" si="88"/>
        <v>0</v>
      </c>
      <c r="G118" s="44">
        <f t="shared" si="88"/>
        <v>0</v>
      </c>
      <c r="H118" s="44">
        <f t="shared" si="88"/>
        <v>0</v>
      </c>
      <c r="I118" s="44">
        <f t="shared" si="88"/>
        <v>0</v>
      </c>
      <c r="J118" s="44">
        <f t="shared" si="88"/>
        <v>0</v>
      </c>
      <c r="K118" s="44">
        <f t="shared" si="88"/>
        <v>0</v>
      </c>
      <c r="L118" s="44">
        <f t="shared" si="88"/>
        <v>0</v>
      </c>
      <c r="M118" s="44">
        <f t="shared" si="88"/>
        <v>0</v>
      </c>
      <c r="N118" s="44">
        <f t="shared" si="86"/>
        <v>0</v>
      </c>
    </row>
    <row r="119" spans="1:16" hidden="1">
      <c r="A119" s="2" t="str">
        <f t="shared" si="84"/>
        <v>Dämmstoffe</v>
      </c>
      <c r="B119" s="44">
        <f t="shared" ref="B119:M119" si="89">ROUND(C$77*$F86/$E86,0)</f>
        <v>0</v>
      </c>
      <c r="C119" s="44">
        <f t="shared" si="89"/>
        <v>0</v>
      </c>
      <c r="D119" s="44">
        <f t="shared" si="89"/>
        <v>0</v>
      </c>
      <c r="E119" s="44">
        <f t="shared" si="89"/>
        <v>0</v>
      </c>
      <c r="F119" s="44">
        <f t="shared" si="89"/>
        <v>0</v>
      </c>
      <c r="G119" s="44">
        <f t="shared" si="89"/>
        <v>0</v>
      </c>
      <c r="H119" s="44">
        <f t="shared" si="89"/>
        <v>0</v>
      </c>
      <c r="I119" s="44">
        <f t="shared" si="89"/>
        <v>0</v>
      </c>
      <c r="J119" s="44">
        <f t="shared" si="89"/>
        <v>0</v>
      </c>
      <c r="K119" s="44">
        <f t="shared" si="89"/>
        <v>0</v>
      </c>
      <c r="L119" s="44">
        <f t="shared" si="89"/>
        <v>0</v>
      </c>
      <c r="M119" s="44">
        <f t="shared" si="89"/>
        <v>0</v>
      </c>
      <c r="N119" s="44">
        <f t="shared" si="86"/>
        <v>0</v>
      </c>
    </row>
    <row r="120" spans="1:16" hidden="1">
      <c r="A120" s="2" t="str">
        <f t="shared" si="84"/>
        <v>Dichtstoffe</v>
      </c>
      <c r="B120" s="44">
        <f t="shared" ref="B120:M120" si="90">ROUND(C$77*$F87/$E87,0)</f>
        <v>0</v>
      </c>
      <c r="C120" s="44">
        <f t="shared" si="90"/>
        <v>0</v>
      </c>
      <c r="D120" s="44">
        <f t="shared" si="90"/>
        <v>0</v>
      </c>
      <c r="E120" s="44">
        <f t="shared" si="90"/>
        <v>0</v>
      </c>
      <c r="F120" s="44">
        <f t="shared" si="90"/>
        <v>0</v>
      </c>
      <c r="G120" s="44">
        <f t="shared" si="90"/>
        <v>0</v>
      </c>
      <c r="H120" s="44">
        <f t="shared" si="90"/>
        <v>0</v>
      </c>
      <c r="I120" s="44">
        <f t="shared" si="90"/>
        <v>0</v>
      </c>
      <c r="J120" s="44">
        <f t="shared" si="90"/>
        <v>0</v>
      </c>
      <c r="K120" s="44">
        <f t="shared" si="90"/>
        <v>0</v>
      </c>
      <c r="L120" s="44">
        <f t="shared" si="90"/>
        <v>0</v>
      </c>
      <c r="M120" s="44">
        <f t="shared" si="90"/>
        <v>0</v>
      </c>
      <c r="N120" s="44">
        <f t="shared" si="86"/>
        <v>0</v>
      </c>
    </row>
    <row r="121" spans="1:16" hidden="1">
      <c r="A121" s="2" t="str">
        <f t="shared" si="84"/>
        <v>Baustoffzusätze</v>
      </c>
      <c r="B121" s="44">
        <f t="shared" ref="B121:M121" si="91">ROUND(C$77*$F88/$E88,0)</f>
        <v>0</v>
      </c>
      <c r="C121" s="44">
        <f t="shared" si="91"/>
        <v>0</v>
      </c>
      <c r="D121" s="44">
        <f t="shared" si="91"/>
        <v>0</v>
      </c>
      <c r="E121" s="44">
        <f t="shared" si="91"/>
        <v>0</v>
      </c>
      <c r="F121" s="44">
        <f t="shared" si="91"/>
        <v>0</v>
      </c>
      <c r="G121" s="44">
        <f t="shared" si="91"/>
        <v>0</v>
      </c>
      <c r="H121" s="44">
        <f t="shared" si="91"/>
        <v>0</v>
      </c>
      <c r="I121" s="44">
        <f t="shared" si="91"/>
        <v>0</v>
      </c>
      <c r="J121" s="44">
        <f t="shared" si="91"/>
        <v>0</v>
      </c>
      <c r="K121" s="44">
        <f t="shared" si="91"/>
        <v>0</v>
      </c>
      <c r="L121" s="44">
        <f t="shared" si="91"/>
        <v>0</v>
      </c>
      <c r="M121" s="44">
        <f t="shared" si="91"/>
        <v>0</v>
      </c>
      <c r="N121" s="44">
        <f t="shared" si="86"/>
        <v>0</v>
      </c>
    </row>
    <row r="122" spans="1:16" hidden="1">
      <c r="A122" s="2" t="str">
        <f t="shared" si="84"/>
        <v>Sonstiges</v>
      </c>
      <c r="B122" s="44">
        <f t="shared" ref="B122:M122" si="92">ROUND(C$77*$F89/$E89,0)</f>
        <v>0</v>
      </c>
      <c r="C122" s="44">
        <f t="shared" si="92"/>
        <v>0</v>
      </c>
      <c r="D122" s="44">
        <f t="shared" si="92"/>
        <v>0</v>
      </c>
      <c r="E122" s="44">
        <f t="shared" si="92"/>
        <v>0</v>
      </c>
      <c r="F122" s="44">
        <f t="shared" si="92"/>
        <v>0</v>
      </c>
      <c r="G122" s="44">
        <f t="shared" si="92"/>
        <v>0</v>
      </c>
      <c r="H122" s="44">
        <f t="shared" si="92"/>
        <v>0</v>
      </c>
      <c r="I122" s="44">
        <f t="shared" si="92"/>
        <v>0</v>
      </c>
      <c r="J122" s="44">
        <f t="shared" si="92"/>
        <v>0</v>
      </c>
      <c r="K122" s="44">
        <f t="shared" si="92"/>
        <v>0</v>
      </c>
      <c r="L122" s="44">
        <f t="shared" si="92"/>
        <v>0</v>
      </c>
      <c r="M122" s="44">
        <f t="shared" si="92"/>
        <v>0</v>
      </c>
      <c r="N122" s="44">
        <f>SUM(B122:M122)</f>
        <v>0</v>
      </c>
    </row>
    <row r="123" spans="1:16" hidden="1">
      <c r="A123" s="57" t="s">
        <v>191</v>
      </c>
      <c r="B123" s="79">
        <f t="shared" ref="B123:N123" si="93">SUM(B116:B122)</f>
        <v>0</v>
      </c>
      <c r="C123" s="79">
        <f t="shared" si="93"/>
        <v>0</v>
      </c>
      <c r="D123" s="79">
        <f t="shared" si="93"/>
        <v>0</v>
      </c>
      <c r="E123" s="79">
        <f t="shared" si="93"/>
        <v>0</v>
      </c>
      <c r="F123" s="79">
        <f t="shared" si="93"/>
        <v>0</v>
      </c>
      <c r="G123" s="79">
        <f t="shared" si="93"/>
        <v>0</v>
      </c>
      <c r="H123" s="79">
        <f t="shared" si="93"/>
        <v>0</v>
      </c>
      <c r="I123" s="79">
        <f t="shared" si="93"/>
        <v>0</v>
      </c>
      <c r="J123" s="79">
        <f t="shared" si="93"/>
        <v>0</v>
      </c>
      <c r="K123" s="79">
        <f t="shared" si="93"/>
        <v>0</v>
      </c>
      <c r="L123" s="79">
        <f t="shared" si="93"/>
        <v>0</v>
      </c>
      <c r="M123" s="79">
        <f t="shared" si="93"/>
        <v>0</v>
      </c>
      <c r="N123" s="79">
        <f t="shared" si="93"/>
        <v>0</v>
      </c>
    </row>
    <row r="124" spans="1:16" hidden="1"/>
    <row r="125" spans="1:16" ht="15.6">
      <c r="A125" s="63" t="s">
        <v>196</v>
      </c>
      <c r="E125" s="135"/>
      <c r="F125" s="135"/>
      <c r="G125" s="135"/>
      <c r="H125" s="135"/>
      <c r="I125" s="135"/>
      <c r="J125" s="135"/>
      <c r="K125" s="135"/>
      <c r="L125" s="135"/>
      <c r="M125" s="135"/>
      <c r="N125" s="135"/>
      <c r="O125" s="135"/>
      <c r="P125" s="135"/>
    </row>
    <row r="126" spans="1:16" ht="15.6">
      <c r="A126" s="63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4"/>
      <c r="P126" s="124"/>
    </row>
    <row r="127" spans="1:16" ht="15.6">
      <c r="A127" s="63"/>
      <c r="B127" s="139" t="s">
        <v>16</v>
      </c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24"/>
    </row>
    <row r="128" spans="1:16">
      <c r="A128" s="1"/>
      <c r="B128" s="69" t="s">
        <v>134</v>
      </c>
      <c r="C128" s="69" t="s">
        <v>4</v>
      </c>
      <c r="D128" s="69" t="s">
        <v>5</v>
      </c>
      <c r="E128" s="69" t="s">
        <v>6</v>
      </c>
      <c r="F128" s="69" t="s">
        <v>7</v>
      </c>
      <c r="G128" s="69" t="s">
        <v>8</v>
      </c>
      <c r="H128" s="69" t="s">
        <v>9</v>
      </c>
      <c r="I128" s="69" t="s">
        <v>10</v>
      </c>
      <c r="J128" s="69" t="s">
        <v>11</v>
      </c>
      <c r="K128" s="69" t="s">
        <v>12</v>
      </c>
      <c r="L128" s="69" t="s">
        <v>13</v>
      </c>
      <c r="M128" s="69" t="s">
        <v>14</v>
      </c>
      <c r="N128" s="69" t="s">
        <v>15</v>
      </c>
      <c r="O128" s="67" t="s">
        <v>58</v>
      </c>
      <c r="P128" s="85"/>
    </row>
    <row r="129" spans="1:16">
      <c r="A129" s="2" t="str">
        <f>A168</f>
        <v>Musikunterricht - Flöte</v>
      </c>
      <c r="B129" s="98">
        <f>O129/$O$136</f>
        <v>0.21988841483426322</v>
      </c>
      <c r="C129" s="44">
        <f t="shared" ref="C129:C135" si="94">$C168*B179</f>
        <v>0</v>
      </c>
      <c r="D129" s="44">
        <f t="shared" ref="D129:D135" si="95">$C168*C179</f>
        <v>0</v>
      </c>
      <c r="E129" s="44">
        <f t="shared" ref="E129:E135" si="96">$C168*D179</f>
        <v>1620</v>
      </c>
      <c r="F129" s="44">
        <f t="shared" ref="F129:F135" si="97">$C168*E179</f>
        <v>1800</v>
      </c>
      <c r="G129" s="44">
        <f t="shared" ref="G129:G135" si="98">$C168*F179</f>
        <v>1920</v>
      </c>
      <c r="H129" s="44">
        <f t="shared" ref="H129:H135" si="99">$C168*G179</f>
        <v>1980</v>
      </c>
      <c r="I129" s="44">
        <f t="shared" ref="I129:I135" si="100">$C168*H179</f>
        <v>1980</v>
      </c>
      <c r="J129" s="44">
        <f t="shared" ref="J129:J135" si="101">$C168*I179</f>
        <v>2040</v>
      </c>
      <c r="K129" s="44">
        <f t="shared" ref="K129:K135" si="102">$C168*J179</f>
        <v>2100</v>
      </c>
      <c r="L129" s="44">
        <f t="shared" ref="L129:L135" si="103">$C168*K179</f>
        <v>2160</v>
      </c>
      <c r="M129" s="44">
        <f t="shared" ref="M129:M135" si="104">$C168*L179</f>
        <v>2220</v>
      </c>
      <c r="N129" s="44">
        <f t="shared" ref="N129:N135" si="105">$C168*M179</f>
        <v>2280</v>
      </c>
      <c r="O129" s="44">
        <f t="shared" ref="O129:O134" si="106">SUM(C129:N129)</f>
        <v>20100</v>
      </c>
      <c r="P129" s="86"/>
    </row>
    <row r="130" spans="1:16">
      <c r="A130" s="2" t="str">
        <f t="shared" ref="A130:A135" si="107">A169</f>
        <v>Musikunterricht - Gesang</v>
      </c>
      <c r="B130" s="98">
        <f t="shared" ref="B130:B135" si="108">O130/$O$136</f>
        <v>0.32851985559566788</v>
      </c>
      <c r="C130" s="44">
        <f t="shared" si="94"/>
        <v>0</v>
      </c>
      <c r="D130" s="44">
        <f t="shared" si="95"/>
        <v>0</v>
      </c>
      <c r="E130" s="44">
        <f t="shared" si="96"/>
        <v>2380</v>
      </c>
      <c r="F130" s="44">
        <f t="shared" si="97"/>
        <v>2730</v>
      </c>
      <c r="G130" s="44">
        <f t="shared" si="98"/>
        <v>2870</v>
      </c>
      <c r="H130" s="44">
        <f t="shared" si="99"/>
        <v>2940</v>
      </c>
      <c r="I130" s="44">
        <f t="shared" si="100"/>
        <v>3010</v>
      </c>
      <c r="J130" s="44">
        <f t="shared" si="101"/>
        <v>3080</v>
      </c>
      <c r="K130" s="44">
        <f t="shared" si="102"/>
        <v>3150</v>
      </c>
      <c r="L130" s="44">
        <f t="shared" si="103"/>
        <v>3220</v>
      </c>
      <c r="M130" s="44">
        <f t="shared" si="104"/>
        <v>3290</v>
      </c>
      <c r="N130" s="44">
        <f t="shared" si="105"/>
        <v>3360</v>
      </c>
      <c r="O130" s="44">
        <f t="shared" si="106"/>
        <v>30030</v>
      </c>
      <c r="P130" s="86"/>
    </row>
    <row r="131" spans="1:16">
      <c r="A131" s="2" t="str">
        <f t="shared" si="107"/>
        <v>Musikunterricht - Spezialvorbereitung</v>
      </c>
      <c r="B131" s="98">
        <f t="shared" si="108"/>
        <v>0.1093972213105787</v>
      </c>
      <c r="C131" s="44">
        <f t="shared" si="94"/>
        <v>0</v>
      </c>
      <c r="D131" s="44">
        <f t="shared" si="95"/>
        <v>0</v>
      </c>
      <c r="E131" s="44">
        <f t="shared" si="96"/>
        <v>800</v>
      </c>
      <c r="F131" s="44">
        <f t="shared" si="97"/>
        <v>880</v>
      </c>
      <c r="G131" s="44">
        <f t="shared" si="98"/>
        <v>960</v>
      </c>
      <c r="H131" s="44">
        <f t="shared" si="99"/>
        <v>960</v>
      </c>
      <c r="I131" s="44">
        <f t="shared" si="100"/>
        <v>1040</v>
      </c>
      <c r="J131" s="44">
        <f t="shared" si="101"/>
        <v>1040</v>
      </c>
      <c r="K131" s="44">
        <f t="shared" si="102"/>
        <v>1040</v>
      </c>
      <c r="L131" s="44">
        <f t="shared" si="103"/>
        <v>1040</v>
      </c>
      <c r="M131" s="44">
        <f t="shared" si="104"/>
        <v>1120</v>
      </c>
      <c r="N131" s="44">
        <f t="shared" si="105"/>
        <v>1120</v>
      </c>
      <c r="O131" s="44">
        <f t="shared" si="106"/>
        <v>10000</v>
      </c>
      <c r="P131" s="86"/>
    </row>
    <row r="132" spans="1:16">
      <c r="A132" s="2" t="str">
        <f t="shared" si="107"/>
        <v>Veranstaltungsorganisation - Konzerte</v>
      </c>
      <c r="B132" s="98">
        <f t="shared" si="108"/>
        <v>0.12252488786784815</v>
      </c>
      <c r="C132" s="44">
        <f t="shared" si="94"/>
        <v>0</v>
      </c>
      <c r="D132" s="44">
        <f t="shared" si="95"/>
        <v>0</v>
      </c>
      <c r="E132" s="44">
        <f t="shared" si="96"/>
        <v>800</v>
      </c>
      <c r="F132" s="44">
        <f t="shared" si="97"/>
        <v>800</v>
      </c>
      <c r="G132" s="44">
        <f t="shared" si="98"/>
        <v>1200</v>
      </c>
      <c r="H132" s="44">
        <f t="shared" si="99"/>
        <v>1200</v>
      </c>
      <c r="I132" s="44">
        <f t="shared" si="100"/>
        <v>1200</v>
      </c>
      <c r="J132" s="44">
        <f t="shared" si="101"/>
        <v>1200</v>
      </c>
      <c r="K132" s="44">
        <f t="shared" si="102"/>
        <v>1200</v>
      </c>
      <c r="L132" s="44">
        <f t="shared" si="103"/>
        <v>1200</v>
      </c>
      <c r="M132" s="44">
        <f t="shared" si="104"/>
        <v>1200</v>
      </c>
      <c r="N132" s="44">
        <f t="shared" si="105"/>
        <v>1200</v>
      </c>
      <c r="O132" s="44">
        <f t="shared" si="106"/>
        <v>11200</v>
      </c>
      <c r="P132" s="86"/>
    </row>
    <row r="133" spans="1:16">
      <c r="A133" s="2" t="str">
        <f t="shared" si="107"/>
        <v>Veranstaltungsorganisation - Kultur</v>
      </c>
      <c r="B133" s="98">
        <f t="shared" si="108"/>
        <v>0.19691499835904169</v>
      </c>
      <c r="C133" s="44">
        <f t="shared" si="94"/>
        <v>0</v>
      </c>
      <c r="D133" s="44">
        <f t="shared" si="95"/>
        <v>0</v>
      </c>
      <c r="E133" s="44">
        <f t="shared" si="96"/>
        <v>0</v>
      </c>
      <c r="F133" s="44">
        <f t="shared" si="97"/>
        <v>2000</v>
      </c>
      <c r="G133" s="44">
        <f t="shared" si="98"/>
        <v>2000</v>
      </c>
      <c r="H133" s="44">
        <f t="shared" si="99"/>
        <v>2000</v>
      </c>
      <c r="I133" s="44">
        <f t="shared" si="100"/>
        <v>2000</v>
      </c>
      <c r="J133" s="44">
        <f t="shared" si="101"/>
        <v>2000</v>
      </c>
      <c r="K133" s="44">
        <f t="shared" si="102"/>
        <v>2000</v>
      </c>
      <c r="L133" s="44">
        <f t="shared" si="103"/>
        <v>2000</v>
      </c>
      <c r="M133" s="44">
        <f t="shared" si="104"/>
        <v>2000</v>
      </c>
      <c r="N133" s="44">
        <f t="shared" si="105"/>
        <v>2000</v>
      </c>
      <c r="O133" s="44">
        <f t="shared" si="106"/>
        <v>18000</v>
      </c>
      <c r="P133" s="86"/>
    </row>
    <row r="134" spans="1:16">
      <c r="A134" s="2" t="str">
        <f t="shared" si="107"/>
        <v>Veranstaltungsorganisation - Austausch</v>
      </c>
      <c r="B134" s="98">
        <f t="shared" si="108"/>
        <v>0</v>
      </c>
      <c r="C134" s="44">
        <f t="shared" si="94"/>
        <v>0</v>
      </c>
      <c r="D134" s="44">
        <f t="shared" si="95"/>
        <v>0</v>
      </c>
      <c r="E134" s="44">
        <f t="shared" si="96"/>
        <v>0</v>
      </c>
      <c r="F134" s="44">
        <f t="shared" si="97"/>
        <v>0</v>
      </c>
      <c r="G134" s="44">
        <f t="shared" si="98"/>
        <v>0</v>
      </c>
      <c r="H134" s="44">
        <f t="shared" si="99"/>
        <v>0</v>
      </c>
      <c r="I134" s="44">
        <f t="shared" si="100"/>
        <v>0</v>
      </c>
      <c r="J134" s="44">
        <f t="shared" si="101"/>
        <v>0</v>
      </c>
      <c r="K134" s="44">
        <f t="shared" si="102"/>
        <v>0</v>
      </c>
      <c r="L134" s="44">
        <f t="shared" si="103"/>
        <v>0</v>
      </c>
      <c r="M134" s="44">
        <f t="shared" si="104"/>
        <v>0</v>
      </c>
      <c r="N134" s="44">
        <f t="shared" si="105"/>
        <v>0</v>
      </c>
      <c r="O134" s="44">
        <f t="shared" si="106"/>
        <v>0</v>
      </c>
      <c r="P134" s="86"/>
    </row>
    <row r="135" spans="1:16">
      <c r="A135" s="2" t="str">
        <f t="shared" si="107"/>
        <v>Sonstige Dienstleistungen</v>
      </c>
      <c r="B135" s="98">
        <f t="shared" si="108"/>
        <v>2.2754622032600372E-2</v>
      </c>
      <c r="C135" s="44">
        <f t="shared" si="94"/>
        <v>0</v>
      </c>
      <c r="D135" s="44">
        <f t="shared" si="95"/>
        <v>0</v>
      </c>
      <c r="E135" s="44">
        <f t="shared" si="96"/>
        <v>160</v>
      </c>
      <c r="F135" s="44">
        <f t="shared" si="97"/>
        <v>160</v>
      </c>
      <c r="G135" s="44">
        <f t="shared" si="98"/>
        <v>160</v>
      </c>
      <c r="H135" s="44">
        <f t="shared" si="99"/>
        <v>160</v>
      </c>
      <c r="I135" s="44">
        <f t="shared" si="100"/>
        <v>240</v>
      </c>
      <c r="J135" s="44">
        <f t="shared" si="101"/>
        <v>240</v>
      </c>
      <c r="K135" s="44">
        <f t="shared" si="102"/>
        <v>240</v>
      </c>
      <c r="L135" s="44">
        <f t="shared" si="103"/>
        <v>240</v>
      </c>
      <c r="M135" s="44">
        <f t="shared" si="104"/>
        <v>240</v>
      </c>
      <c r="N135" s="44">
        <f t="shared" si="105"/>
        <v>240</v>
      </c>
      <c r="O135" s="44">
        <f>SUM(C135:N135)</f>
        <v>2080</v>
      </c>
      <c r="P135" s="86"/>
    </row>
    <row r="136" spans="1:16">
      <c r="A136" s="57" t="s">
        <v>133</v>
      </c>
      <c r="B136" s="58">
        <f>SUM(B129:B134)</f>
        <v>0.97724537796739974</v>
      </c>
      <c r="C136" s="101">
        <f>SUM(C129:C135)</f>
        <v>0</v>
      </c>
      <c r="D136" s="101">
        <f t="shared" ref="D136:O136" si="109">SUM(D129:D135)</f>
        <v>0</v>
      </c>
      <c r="E136" s="101">
        <f t="shared" si="109"/>
        <v>5760</v>
      </c>
      <c r="F136" s="101">
        <f t="shared" si="109"/>
        <v>8370</v>
      </c>
      <c r="G136" s="101">
        <f t="shared" si="109"/>
        <v>9110</v>
      </c>
      <c r="H136" s="101">
        <f t="shared" si="109"/>
        <v>9240</v>
      </c>
      <c r="I136" s="101">
        <f t="shared" si="109"/>
        <v>9470</v>
      </c>
      <c r="J136" s="101">
        <f t="shared" si="109"/>
        <v>9600</v>
      </c>
      <c r="K136" s="101">
        <f t="shared" si="109"/>
        <v>9730</v>
      </c>
      <c r="L136" s="101">
        <f t="shared" si="109"/>
        <v>9860</v>
      </c>
      <c r="M136" s="101">
        <f t="shared" si="109"/>
        <v>10070</v>
      </c>
      <c r="N136" s="101">
        <f t="shared" si="109"/>
        <v>10200</v>
      </c>
      <c r="O136" s="101">
        <f t="shared" si="109"/>
        <v>91410</v>
      </c>
      <c r="P136" s="88"/>
    </row>
    <row r="137" spans="1:16" hidden="1">
      <c r="A137" s="76" t="str">
        <f>Finanzplan!A41</f>
        <v>GHOST B</v>
      </c>
      <c r="B137" s="77"/>
      <c r="C137" s="82">
        <f>Finanzplan!B41</f>
        <v>0</v>
      </c>
      <c r="D137" s="82">
        <f>Finanzplan!C41</f>
        <v>0</v>
      </c>
      <c r="E137" s="82">
        <f>Finanzplan!D41</f>
        <v>8000</v>
      </c>
      <c r="F137" s="82">
        <f>Finanzplan!E41</f>
        <v>9000</v>
      </c>
      <c r="G137" s="82">
        <f>Finanzplan!F41</f>
        <v>9500</v>
      </c>
      <c r="H137" s="82">
        <f>Finanzplan!G41</f>
        <v>9750</v>
      </c>
      <c r="I137" s="82">
        <f>Finanzplan!H41</f>
        <v>10000</v>
      </c>
      <c r="J137" s="82">
        <f>Finanzplan!I41</f>
        <v>10250</v>
      </c>
      <c r="K137" s="82">
        <f>Finanzplan!J41</f>
        <v>10500</v>
      </c>
      <c r="L137" s="82">
        <f>Finanzplan!K41</f>
        <v>10750</v>
      </c>
      <c r="M137" s="82">
        <f>Finanzplan!L41</f>
        <v>11000</v>
      </c>
      <c r="N137" s="82">
        <f>Finanzplan!M41</f>
        <v>11250</v>
      </c>
      <c r="O137" s="82">
        <f>Finanzplan!N41</f>
        <v>100000</v>
      </c>
      <c r="P137" s="76"/>
    </row>
    <row r="138" spans="1:16">
      <c r="A138" s="76"/>
      <c r="B138" s="77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</row>
    <row r="139" spans="1:16" ht="15.6">
      <c r="A139" s="63"/>
      <c r="B139" s="139" t="s">
        <v>17</v>
      </c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76"/>
    </row>
    <row r="140" spans="1:16">
      <c r="A140" s="1"/>
      <c r="B140" s="69" t="s">
        <v>134</v>
      </c>
      <c r="C140" s="69" t="s">
        <v>4</v>
      </c>
      <c r="D140" s="69" t="s">
        <v>5</v>
      </c>
      <c r="E140" s="69" t="s">
        <v>6</v>
      </c>
      <c r="F140" s="69" t="s">
        <v>7</v>
      </c>
      <c r="G140" s="69" t="s">
        <v>8</v>
      </c>
      <c r="H140" s="69" t="s">
        <v>9</v>
      </c>
      <c r="I140" s="69" t="s">
        <v>10</v>
      </c>
      <c r="J140" s="69" t="s">
        <v>11</v>
      </c>
      <c r="K140" s="69" t="s">
        <v>12</v>
      </c>
      <c r="L140" s="69" t="s">
        <v>13</v>
      </c>
      <c r="M140" s="69" t="s">
        <v>14</v>
      </c>
      <c r="N140" s="69" t="s">
        <v>15</v>
      </c>
      <c r="O140" s="67" t="s">
        <v>58</v>
      </c>
      <c r="P140" s="76"/>
    </row>
    <row r="141" spans="1:16">
      <c r="A141" s="2" t="str">
        <f t="shared" ref="A141:A147" si="110">A129</f>
        <v>Musikunterricht - Flöte</v>
      </c>
      <c r="B141" s="98">
        <f>O141/$O$148</f>
        <v>0.19113129424335515</v>
      </c>
      <c r="C141" s="44">
        <f t="shared" ref="C141:C147" si="111">$D168*B190</f>
        <v>2079</v>
      </c>
      <c r="D141" s="44">
        <f t="shared" ref="D141:D147" si="112">$D168*C190</f>
        <v>2205</v>
      </c>
      <c r="E141" s="44">
        <f t="shared" ref="E141:E147" si="113">$D168*D190</f>
        <v>2268</v>
      </c>
      <c r="F141" s="44">
        <f t="shared" ref="F141:F147" si="114">$D168*E190</f>
        <v>2268</v>
      </c>
      <c r="G141" s="44">
        <f t="shared" ref="G141:G147" si="115">$D168*F190</f>
        <v>2331</v>
      </c>
      <c r="H141" s="44">
        <f t="shared" ref="H141:H147" si="116">$D168*G190</f>
        <v>2394</v>
      </c>
      <c r="I141" s="44">
        <f t="shared" ref="I141:I147" si="117">$D168*H190</f>
        <v>2520</v>
      </c>
      <c r="J141" s="44">
        <f t="shared" ref="J141:J147" si="118">$D168*I190</f>
        <v>2646</v>
      </c>
      <c r="K141" s="44">
        <f t="shared" ref="K141:K147" si="119">$D168*J190</f>
        <v>2709</v>
      </c>
      <c r="L141" s="44">
        <f t="shared" ref="L141:L147" si="120">$D168*K190</f>
        <v>2772</v>
      </c>
      <c r="M141" s="44">
        <f t="shared" ref="M141:M147" si="121">$D168*L190</f>
        <v>2835</v>
      </c>
      <c r="N141" s="44">
        <f t="shared" ref="N141:N147" si="122">$D168*M190</f>
        <v>3024</v>
      </c>
      <c r="O141" s="44">
        <f t="shared" ref="O141:O146" si="123">SUM(C141:N141)</f>
        <v>30051</v>
      </c>
      <c r="P141" s="76"/>
    </row>
    <row r="142" spans="1:16">
      <c r="A142" s="2" t="str">
        <f t="shared" si="110"/>
        <v>Musikunterricht - Gesang</v>
      </c>
      <c r="B142" s="98">
        <f t="shared" ref="B142:B147" si="124">O142/$O$148</f>
        <v>0.28609589955923603</v>
      </c>
      <c r="C142" s="44">
        <f t="shared" si="111"/>
        <v>3160.5</v>
      </c>
      <c r="D142" s="44">
        <f t="shared" si="112"/>
        <v>3234</v>
      </c>
      <c r="E142" s="44">
        <f t="shared" si="113"/>
        <v>3381</v>
      </c>
      <c r="F142" s="44">
        <f t="shared" si="114"/>
        <v>3381</v>
      </c>
      <c r="G142" s="44">
        <f t="shared" si="115"/>
        <v>3454.5</v>
      </c>
      <c r="H142" s="44">
        <f t="shared" si="116"/>
        <v>3601.5</v>
      </c>
      <c r="I142" s="44">
        <f t="shared" si="117"/>
        <v>3822</v>
      </c>
      <c r="J142" s="44">
        <f t="shared" si="118"/>
        <v>3969</v>
      </c>
      <c r="K142" s="44">
        <f t="shared" si="119"/>
        <v>4042.5</v>
      </c>
      <c r="L142" s="44">
        <f t="shared" si="120"/>
        <v>4189.5</v>
      </c>
      <c r="M142" s="44">
        <f t="shared" si="121"/>
        <v>4263</v>
      </c>
      <c r="N142" s="44">
        <f t="shared" si="122"/>
        <v>4483.5</v>
      </c>
      <c r="O142" s="44">
        <f t="shared" si="123"/>
        <v>44982</v>
      </c>
      <c r="P142" s="76"/>
    </row>
    <row r="143" spans="1:16">
      <c r="A143" s="2" t="str">
        <f t="shared" si="110"/>
        <v>Musikunterricht - Spezialvorbereitung</v>
      </c>
      <c r="B143" s="98">
        <f t="shared" si="124"/>
        <v>9.5632429544543873E-2</v>
      </c>
      <c r="C143" s="44">
        <f t="shared" si="111"/>
        <v>1092</v>
      </c>
      <c r="D143" s="44">
        <f t="shared" si="112"/>
        <v>1092</v>
      </c>
      <c r="E143" s="44">
        <f t="shared" si="113"/>
        <v>1092</v>
      </c>
      <c r="F143" s="44">
        <f t="shared" si="114"/>
        <v>1092</v>
      </c>
      <c r="G143" s="44">
        <f t="shared" si="115"/>
        <v>1176</v>
      </c>
      <c r="H143" s="44">
        <f t="shared" si="116"/>
        <v>1176</v>
      </c>
      <c r="I143" s="44">
        <f t="shared" si="117"/>
        <v>1260</v>
      </c>
      <c r="J143" s="44">
        <f t="shared" si="118"/>
        <v>1344</v>
      </c>
      <c r="K143" s="44">
        <f t="shared" si="119"/>
        <v>1344</v>
      </c>
      <c r="L143" s="44">
        <f t="shared" si="120"/>
        <v>1428</v>
      </c>
      <c r="M143" s="44">
        <f t="shared" si="121"/>
        <v>1428</v>
      </c>
      <c r="N143" s="44">
        <f t="shared" si="122"/>
        <v>1512</v>
      </c>
      <c r="O143" s="44">
        <f t="shared" si="123"/>
        <v>15036</v>
      </c>
      <c r="P143" s="76"/>
    </row>
    <row r="144" spans="1:16">
      <c r="A144" s="2" t="str">
        <f t="shared" si="110"/>
        <v>Veranstaltungsorganisation - Konzerte</v>
      </c>
      <c r="B144" s="98">
        <f t="shared" si="124"/>
        <v>0.10685187658608254</v>
      </c>
      <c r="C144" s="44">
        <f t="shared" si="111"/>
        <v>1260</v>
      </c>
      <c r="D144" s="44">
        <f t="shared" si="112"/>
        <v>1260</v>
      </c>
      <c r="E144" s="44">
        <f t="shared" si="113"/>
        <v>1260</v>
      </c>
      <c r="F144" s="44">
        <f t="shared" si="114"/>
        <v>1260</v>
      </c>
      <c r="G144" s="44">
        <f t="shared" si="115"/>
        <v>1260</v>
      </c>
      <c r="H144" s="44">
        <f t="shared" si="116"/>
        <v>1260</v>
      </c>
      <c r="I144" s="44">
        <f t="shared" si="117"/>
        <v>1260</v>
      </c>
      <c r="J144" s="44">
        <f t="shared" si="118"/>
        <v>1260</v>
      </c>
      <c r="K144" s="44">
        <f t="shared" si="119"/>
        <v>1680</v>
      </c>
      <c r="L144" s="44">
        <f t="shared" si="120"/>
        <v>1680</v>
      </c>
      <c r="M144" s="44">
        <f t="shared" si="121"/>
        <v>1680</v>
      </c>
      <c r="N144" s="44">
        <f t="shared" si="122"/>
        <v>1680</v>
      </c>
      <c r="O144" s="44">
        <f t="shared" si="123"/>
        <v>16800</v>
      </c>
      <c r="P144" s="76"/>
    </row>
    <row r="145" spans="1:16">
      <c r="A145" s="2" t="str">
        <f t="shared" si="110"/>
        <v>Veranstaltungsorganisation - Kultur</v>
      </c>
      <c r="B145" s="98">
        <f t="shared" si="124"/>
        <v>0.16027781487912382</v>
      </c>
      <c r="C145" s="44">
        <f t="shared" si="111"/>
        <v>2100</v>
      </c>
      <c r="D145" s="44">
        <f t="shared" si="112"/>
        <v>2100</v>
      </c>
      <c r="E145" s="44">
        <f t="shared" si="113"/>
        <v>2100</v>
      </c>
      <c r="F145" s="44">
        <f t="shared" si="114"/>
        <v>2100</v>
      </c>
      <c r="G145" s="44">
        <f t="shared" si="115"/>
        <v>2100</v>
      </c>
      <c r="H145" s="44">
        <f t="shared" si="116"/>
        <v>2100</v>
      </c>
      <c r="I145" s="44">
        <f t="shared" si="117"/>
        <v>2100</v>
      </c>
      <c r="J145" s="44">
        <f t="shared" si="118"/>
        <v>2100</v>
      </c>
      <c r="K145" s="44">
        <f t="shared" si="119"/>
        <v>2100</v>
      </c>
      <c r="L145" s="44">
        <f t="shared" si="120"/>
        <v>2100</v>
      </c>
      <c r="M145" s="44">
        <f t="shared" si="121"/>
        <v>2100</v>
      </c>
      <c r="N145" s="44">
        <f t="shared" si="122"/>
        <v>2100</v>
      </c>
      <c r="O145" s="44">
        <f t="shared" si="123"/>
        <v>25200</v>
      </c>
      <c r="P145" s="76"/>
    </row>
    <row r="146" spans="1:16">
      <c r="A146" s="2" t="str">
        <f t="shared" si="110"/>
        <v>Veranstaltungsorganisation - Austausch</v>
      </c>
      <c r="B146" s="98">
        <f t="shared" si="124"/>
        <v>0.14024308801923333</v>
      </c>
      <c r="C146" s="44">
        <f t="shared" si="111"/>
        <v>0</v>
      </c>
      <c r="D146" s="44">
        <f t="shared" si="112"/>
        <v>0</v>
      </c>
      <c r="E146" s="44">
        <f t="shared" si="113"/>
        <v>0</v>
      </c>
      <c r="F146" s="44">
        <f t="shared" si="114"/>
        <v>0</v>
      </c>
      <c r="G146" s="44">
        <f t="shared" si="115"/>
        <v>0</v>
      </c>
      <c r="H146" s="44">
        <f t="shared" si="116"/>
        <v>0</v>
      </c>
      <c r="I146" s="44">
        <f t="shared" si="117"/>
        <v>3675</v>
      </c>
      <c r="J146" s="44">
        <f t="shared" si="118"/>
        <v>3675</v>
      </c>
      <c r="K146" s="44">
        <f t="shared" si="119"/>
        <v>3675</v>
      </c>
      <c r="L146" s="44">
        <f t="shared" si="120"/>
        <v>3675</v>
      </c>
      <c r="M146" s="44">
        <f t="shared" si="121"/>
        <v>3675</v>
      </c>
      <c r="N146" s="44">
        <f t="shared" si="122"/>
        <v>3675</v>
      </c>
      <c r="O146" s="44">
        <f t="shared" si="123"/>
        <v>22050</v>
      </c>
      <c r="P146" s="76"/>
    </row>
    <row r="147" spans="1:16">
      <c r="A147" s="2" t="str">
        <f t="shared" si="110"/>
        <v>Sonstige Dienstleistungen</v>
      </c>
      <c r="B147" s="98">
        <f t="shared" si="124"/>
        <v>1.9767597168425272E-2</v>
      </c>
      <c r="C147" s="44">
        <f t="shared" si="111"/>
        <v>252</v>
      </c>
      <c r="D147" s="44">
        <f t="shared" si="112"/>
        <v>252</v>
      </c>
      <c r="E147" s="44">
        <f t="shared" si="113"/>
        <v>252</v>
      </c>
      <c r="F147" s="44">
        <f t="shared" si="114"/>
        <v>252</v>
      </c>
      <c r="G147" s="44">
        <f t="shared" si="115"/>
        <v>252</v>
      </c>
      <c r="H147" s="44">
        <f t="shared" si="116"/>
        <v>252</v>
      </c>
      <c r="I147" s="44">
        <f t="shared" si="117"/>
        <v>252</v>
      </c>
      <c r="J147" s="44">
        <f t="shared" si="118"/>
        <v>252</v>
      </c>
      <c r="K147" s="44">
        <f t="shared" si="119"/>
        <v>252</v>
      </c>
      <c r="L147" s="44">
        <f t="shared" si="120"/>
        <v>252</v>
      </c>
      <c r="M147" s="44">
        <f t="shared" si="121"/>
        <v>252</v>
      </c>
      <c r="N147" s="44">
        <f t="shared" si="122"/>
        <v>336</v>
      </c>
      <c r="O147" s="44">
        <f>SUM(C147:N147)</f>
        <v>3108</v>
      </c>
      <c r="P147" s="76"/>
    </row>
    <row r="148" spans="1:16">
      <c r="A148" s="57" t="s">
        <v>133</v>
      </c>
      <c r="B148" s="58">
        <f>SUM(B141:B146)</f>
        <v>0.98023240283157476</v>
      </c>
      <c r="C148" s="101">
        <f t="shared" ref="C148:O148" si="125">SUM(C141:C147)</f>
        <v>9943.5</v>
      </c>
      <c r="D148" s="101">
        <f t="shared" si="125"/>
        <v>10143</v>
      </c>
      <c r="E148" s="101">
        <f t="shared" si="125"/>
        <v>10353</v>
      </c>
      <c r="F148" s="101">
        <f t="shared" si="125"/>
        <v>10353</v>
      </c>
      <c r="G148" s="101">
        <f t="shared" si="125"/>
        <v>10573.5</v>
      </c>
      <c r="H148" s="101">
        <f t="shared" si="125"/>
        <v>10783.5</v>
      </c>
      <c r="I148" s="101">
        <f t="shared" si="125"/>
        <v>14889</v>
      </c>
      <c r="J148" s="101">
        <f t="shared" si="125"/>
        <v>15246</v>
      </c>
      <c r="K148" s="101">
        <f t="shared" si="125"/>
        <v>15802.5</v>
      </c>
      <c r="L148" s="101">
        <f t="shared" si="125"/>
        <v>16096.5</v>
      </c>
      <c r="M148" s="101">
        <f t="shared" si="125"/>
        <v>16233</v>
      </c>
      <c r="N148" s="101">
        <f t="shared" si="125"/>
        <v>16810.5</v>
      </c>
      <c r="O148" s="101">
        <f t="shared" si="125"/>
        <v>157227</v>
      </c>
      <c r="P148" s="76"/>
    </row>
    <row r="149" spans="1:16" hidden="1">
      <c r="A149" s="91"/>
      <c r="C149" s="82">
        <f>Finanzplan!B42</f>
        <v>10500.000000000002</v>
      </c>
      <c r="D149" s="82">
        <f>Finanzplan!C42</f>
        <v>10875</v>
      </c>
      <c r="E149" s="82">
        <f>Finanzplan!D42</f>
        <v>11250</v>
      </c>
      <c r="F149" s="82">
        <f>Finanzplan!E42</f>
        <v>11250</v>
      </c>
      <c r="G149" s="82">
        <f>Finanzplan!F42</f>
        <v>11625</v>
      </c>
      <c r="H149" s="82">
        <f>Finanzplan!G42</f>
        <v>12000</v>
      </c>
      <c r="I149" s="82">
        <f>Finanzplan!H42</f>
        <v>12750.000000000002</v>
      </c>
      <c r="J149" s="82">
        <f>Finanzplan!I42</f>
        <v>13125</v>
      </c>
      <c r="K149" s="82">
        <f>Finanzplan!J42</f>
        <v>13500</v>
      </c>
      <c r="L149" s="82">
        <f>Finanzplan!K42</f>
        <v>13875</v>
      </c>
      <c r="M149" s="82">
        <f>Finanzplan!L42</f>
        <v>14250</v>
      </c>
      <c r="N149" s="82">
        <f>Finanzplan!M42</f>
        <v>15000</v>
      </c>
      <c r="O149" s="82">
        <f>Finanzplan!N42</f>
        <v>150000</v>
      </c>
      <c r="P149" s="76"/>
    </row>
    <row r="150" spans="1:16">
      <c r="A150" s="76"/>
      <c r="B150" s="77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</row>
    <row r="151" spans="1:16" ht="15.6">
      <c r="A151" s="63"/>
      <c r="B151" s="139" t="s">
        <v>18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76"/>
    </row>
    <row r="152" spans="1:16">
      <c r="A152" s="1"/>
      <c r="B152" s="69" t="s">
        <v>134</v>
      </c>
      <c r="C152" s="69" t="s">
        <v>4</v>
      </c>
      <c r="D152" s="69" t="s">
        <v>5</v>
      </c>
      <c r="E152" s="69" t="s">
        <v>6</v>
      </c>
      <c r="F152" s="69" t="s">
        <v>7</v>
      </c>
      <c r="G152" s="69" t="s">
        <v>8</v>
      </c>
      <c r="H152" s="69" t="s">
        <v>9</v>
      </c>
      <c r="I152" s="69" t="s">
        <v>10</v>
      </c>
      <c r="J152" s="69" t="s">
        <v>11</v>
      </c>
      <c r="K152" s="69" t="s">
        <v>12</v>
      </c>
      <c r="L152" s="69" t="s">
        <v>13</v>
      </c>
      <c r="M152" s="69" t="s">
        <v>14</v>
      </c>
      <c r="N152" s="69" t="s">
        <v>15</v>
      </c>
      <c r="O152" s="67" t="s">
        <v>58</v>
      </c>
      <c r="P152" s="76"/>
    </row>
    <row r="153" spans="1:16">
      <c r="A153" s="2" t="str">
        <f t="shared" ref="A153:A159" si="126">A129</f>
        <v>Musikunterricht - Flöte</v>
      </c>
      <c r="B153" s="98">
        <f>O153/$O$160</f>
        <v>0.18593111500291887</v>
      </c>
      <c r="C153" s="44">
        <f t="shared" ref="C153:C159" si="127">$E168*B201</f>
        <v>2970</v>
      </c>
      <c r="D153" s="44">
        <f t="shared" ref="D153:D159" si="128">$E168*C201</f>
        <v>3036</v>
      </c>
      <c r="E153" s="44">
        <f t="shared" ref="E153:E159" si="129">$E168*D201</f>
        <v>3168</v>
      </c>
      <c r="F153" s="44">
        <f t="shared" ref="F153:F159" si="130">$E168*E201</f>
        <v>3168</v>
      </c>
      <c r="G153" s="44">
        <f t="shared" ref="G153:G159" si="131">$E168*F201</f>
        <v>3234</v>
      </c>
      <c r="H153" s="44">
        <f t="shared" ref="H153:H159" si="132">$E168*G201</f>
        <v>3366</v>
      </c>
      <c r="I153" s="44">
        <f t="shared" ref="I153:I159" si="133">$E168*H201</f>
        <v>3564</v>
      </c>
      <c r="J153" s="44">
        <f t="shared" ref="J153:J159" si="134">$E168*I201</f>
        <v>3696</v>
      </c>
      <c r="K153" s="44">
        <f t="shared" ref="K153:K159" si="135">$E168*J201</f>
        <v>3762</v>
      </c>
      <c r="L153" s="44">
        <f t="shared" ref="L153:L159" si="136">$E168*K201</f>
        <v>3894</v>
      </c>
      <c r="M153" s="44">
        <f t="shared" ref="M153:M159" si="137">$E168*L201</f>
        <v>3960</v>
      </c>
      <c r="N153" s="44">
        <f t="shared" ref="N153:N159" si="138">$E168*M201</f>
        <v>4224</v>
      </c>
      <c r="O153" s="44">
        <f t="shared" ref="O153:O158" si="139">SUM(C153:N153)</f>
        <v>42042</v>
      </c>
      <c r="P153" s="76"/>
    </row>
    <row r="154" spans="1:16">
      <c r="A154" s="2" t="str">
        <f t="shared" si="126"/>
        <v>Musikunterricht - Gesang</v>
      </c>
      <c r="B154" s="98">
        <f t="shared" ref="B154:B159" si="140">O154/$O$160</f>
        <v>0.27855613932671724</v>
      </c>
      <c r="C154" s="44">
        <f t="shared" si="127"/>
        <v>4389</v>
      </c>
      <c r="D154" s="44">
        <f t="shared" si="128"/>
        <v>4543</v>
      </c>
      <c r="E154" s="44">
        <f t="shared" si="129"/>
        <v>4697</v>
      </c>
      <c r="F154" s="44">
        <f t="shared" si="130"/>
        <v>4697</v>
      </c>
      <c r="G154" s="44">
        <f t="shared" si="131"/>
        <v>4851</v>
      </c>
      <c r="H154" s="44">
        <f t="shared" si="132"/>
        <v>5005</v>
      </c>
      <c r="I154" s="44">
        <f t="shared" si="133"/>
        <v>5390</v>
      </c>
      <c r="J154" s="44">
        <f t="shared" si="134"/>
        <v>5544</v>
      </c>
      <c r="K154" s="44">
        <f t="shared" si="135"/>
        <v>5698</v>
      </c>
      <c r="L154" s="44">
        <f t="shared" si="136"/>
        <v>5852</v>
      </c>
      <c r="M154" s="44">
        <f t="shared" si="137"/>
        <v>6006</v>
      </c>
      <c r="N154" s="44">
        <f t="shared" si="138"/>
        <v>6314</v>
      </c>
      <c r="O154" s="44">
        <f t="shared" si="139"/>
        <v>62986</v>
      </c>
      <c r="P154" s="76"/>
    </row>
    <row r="155" spans="1:16">
      <c r="A155" s="2" t="str">
        <f t="shared" si="126"/>
        <v>Musikunterricht - Spezialvorbereitung</v>
      </c>
      <c r="B155" s="98">
        <f t="shared" si="140"/>
        <v>9.2625024323798405E-2</v>
      </c>
      <c r="C155" s="44">
        <f t="shared" si="127"/>
        <v>1496</v>
      </c>
      <c r="D155" s="44">
        <f t="shared" si="128"/>
        <v>1496</v>
      </c>
      <c r="E155" s="44">
        <f t="shared" si="129"/>
        <v>1584</v>
      </c>
      <c r="F155" s="44">
        <f t="shared" si="130"/>
        <v>1584</v>
      </c>
      <c r="G155" s="44">
        <f t="shared" si="131"/>
        <v>1584</v>
      </c>
      <c r="H155" s="44">
        <f t="shared" si="132"/>
        <v>1672</v>
      </c>
      <c r="I155" s="44">
        <f t="shared" si="133"/>
        <v>1760</v>
      </c>
      <c r="J155" s="44">
        <f t="shared" si="134"/>
        <v>1848</v>
      </c>
      <c r="K155" s="44">
        <f t="shared" si="135"/>
        <v>1848</v>
      </c>
      <c r="L155" s="44">
        <f t="shared" si="136"/>
        <v>1936</v>
      </c>
      <c r="M155" s="44">
        <f t="shared" si="137"/>
        <v>2024</v>
      </c>
      <c r="N155" s="44">
        <f t="shared" si="138"/>
        <v>2112</v>
      </c>
      <c r="O155" s="44">
        <f t="shared" si="139"/>
        <v>20944</v>
      </c>
      <c r="P155" s="76"/>
    </row>
    <row r="156" spans="1:16">
      <c r="A156" s="2" t="str">
        <f t="shared" si="126"/>
        <v>Veranstaltungsorganisation - Konzerte</v>
      </c>
      <c r="B156" s="98">
        <f t="shared" si="140"/>
        <v>0.10313290523448143</v>
      </c>
      <c r="C156" s="44">
        <f t="shared" si="127"/>
        <v>1760.0000000000002</v>
      </c>
      <c r="D156" s="44">
        <f t="shared" si="128"/>
        <v>1760.0000000000002</v>
      </c>
      <c r="E156" s="44">
        <f t="shared" si="129"/>
        <v>1760.0000000000002</v>
      </c>
      <c r="F156" s="44">
        <f t="shared" si="130"/>
        <v>1760.0000000000002</v>
      </c>
      <c r="G156" s="44">
        <f t="shared" si="131"/>
        <v>1760.0000000000002</v>
      </c>
      <c r="H156" s="44">
        <f t="shared" si="132"/>
        <v>1760.0000000000002</v>
      </c>
      <c r="I156" s="44">
        <f t="shared" si="133"/>
        <v>1760.0000000000002</v>
      </c>
      <c r="J156" s="44">
        <f t="shared" si="134"/>
        <v>2200.0000000000005</v>
      </c>
      <c r="K156" s="44">
        <f t="shared" si="135"/>
        <v>2200.0000000000005</v>
      </c>
      <c r="L156" s="44">
        <f t="shared" si="136"/>
        <v>2200.0000000000005</v>
      </c>
      <c r="M156" s="44">
        <f t="shared" si="137"/>
        <v>2200.0000000000005</v>
      </c>
      <c r="N156" s="44">
        <f t="shared" si="138"/>
        <v>2200.0000000000005</v>
      </c>
      <c r="O156" s="44">
        <f t="shared" si="139"/>
        <v>23320.000000000004</v>
      </c>
      <c r="P156" s="76"/>
    </row>
    <row r="157" spans="1:16">
      <c r="A157" s="2" t="str">
        <f t="shared" si="126"/>
        <v>Veranstaltungsorganisation - Kultur</v>
      </c>
      <c r="B157" s="98">
        <f t="shared" si="140"/>
        <v>0.11675423234092236</v>
      </c>
      <c r="C157" s="44">
        <f t="shared" si="127"/>
        <v>2200</v>
      </c>
      <c r="D157" s="44">
        <f t="shared" si="128"/>
        <v>2200</v>
      </c>
      <c r="E157" s="44">
        <f t="shared" si="129"/>
        <v>2200</v>
      </c>
      <c r="F157" s="44">
        <f t="shared" si="130"/>
        <v>2200</v>
      </c>
      <c r="G157" s="44">
        <f t="shared" si="131"/>
        <v>2200</v>
      </c>
      <c r="H157" s="44">
        <f t="shared" si="132"/>
        <v>2200</v>
      </c>
      <c r="I157" s="44">
        <f t="shared" si="133"/>
        <v>2200</v>
      </c>
      <c r="J157" s="44">
        <f t="shared" si="134"/>
        <v>2200</v>
      </c>
      <c r="K157" s="44">
        <f t="shared" si="135"/>
        <v>2200</v>
      </c>
      <c r="L157" s="44">
        <f t="shared" si="136"/>
        <v>2200</v>
      </c>
      <c r="M157" s="44">
        <f t="shared" si="137"/>
        <v>2200</v>
      </c>
      <c r="N157" s="44">
        <f t="shared" si="138"/>
        <v>2200</v>
      </c>
      <c r="O157" s="44">
        <f t="shared" si="139"/>
        <v>26400</v>
      </c>
      <c r="P157" s="76"/>
    </row>
    <row r="158" spans="1:16">
      <c r="A158" s="2" t="str">
        <f t="shared" si="126"/>
        <v>Veranstaltungsorganisation - Austausch</v>
      </c>
      <c r="B158" s="98">
        <f t="shared" si="140"/>
        <v>0.20431990659661417</v>
      </c>
      <c r="C158" s="44">
        <f t="shared" si="127"/>
        <v>3850.0000000000005</v>
      </c>
      <c r="D158" s="44">
        <f t="shared" si="128"/>
        <v>3850.0000000000005</v>
      </c>
      <c r="E158" s="44">
        <f t="shared" si="129"/>
        <v>3850.0000000000005</v>
      </c>
      <c r="F158" s="44">
        <f t="shared" si="130"/>
        <v>3850.0000000000005</v>
      </c>
      <c r="G158" s="44">
        <f t="shared" si="131"/>
        <v>3850.0000000000005</v>
      </c>
      <c r="H158" s="44">
        <f t="shared" si="132"/>
        <v>3850.0000000000005</v>
      </c>
      <c r="I158" s="44">
        <f t="shared" si="133"/>
        <v>3850.0000000000005</v>
      </c>
      <c r="J158" s="44">
        <f t="shared" si="134"/>
        <v>3850.0000000000005</v>
      </c>
      <c r="K158" s="44">
        <f t="shared" si="135"/>
        <v>3850.0000000000005</v>
      </c>
      <c r="L158" s="44">
        <f t="shared" si="136"/>
        <v>3850.0000000000005</v>
      </c>
      <c r="M158" s="44">
        <f t="shared" si="137"/>
        <v>3850.0000000000005</v>
      </c>
      <c r="N158" s="44">
        <f t="shared" si="138"/>
        <v>3850.0000000000005</v>
      </c>
      <c r="O158" s="44">
        <f t="shared" si="139"/>
        <v>46200.000000000007</v>
      </c>
      <c r="P158" s="76"/>
    </row>
    <row r="159" spans="1:16">
      <c r="A159" s="2" t="str">
        <f t="shared" si="126"/>
        <v>Sonstige Dienstleistungen</v>
      </c>
      <c r="B159" s="98">
        <f t="shared" si="140"/>
        <v>1.8680677174547577E-2</v>
      </c>
      <c r="C159" s="44">
        <f t="shared" si="127"/>
        <v>264</v>
      </c>
      <c r="D159" s="44">
        <f t="shared" si="128"/>
        <v>264</v>
      </c>
      <c r="E159" s="44">
        <f t="shared" si="129"/>
        <v>352</v>
      </c>
      <c r="F159" s="44">
        <f t="shared" si="130"/>
        <v>352</v>
      </c>
      <c r="G159" s="44">
        <f t="shared" si="131"/>
        <v>352</v>
      </c>
      <c r="H159" s="44">
        <f t="shared" si="132"/>
        <v>352</v>
      </c>
      <c r="I159" s="44">
        <f t="shared" si="133"/>
        <v>352</v>
      </c>
      <c r="J159" s="44">
        <f t="shared" si="134"/>
        <v>352</v>
      </c>
      <c r="K159" s="44">
        <f t="shared" si="135"/>
        <v>352</v>
      </c>
      <c r="L159" s="44">
        <f t="shared" si="136"/>
        <v>352</v>
      </c>
      <c r="M159" s="44">
        <f t="shared" si="137"/>
        <v>440</v>
      </c>
      <c r="N159" s="44">
        <f t="shared" si="138"/>
        <v>440</v>
      </c>
      <c r="O159" s="44">
        <f>SUM(C159:N159)</f>
        <v>4224</v>
      </c>
      <c r="P159" s="76"/>
    </row>
    <row r="160" spans="1:16">
      <c r="A160" s="57" t="s">
        <v>133</v>
      </c>
      <c r="B160" s="58">
        <f>SUM(B153:B158)</f>
        <v>0.98131932282545242</v>
      </c>
      <c r="C160" s="101">
        <f t="shared" ref="C160:O160" si="141">SUM(C153:C159)</f>
        <v>16929</v>
      </c>
      <c r="D160" s="101">
        <f t="shared" si="141"/>
        <v>17149</v>
      </c>
      <c r="E160" s="101">
        <f t="shared" si="141"/>
        <v>17611</v>
      </c>
      <c r="F160" s="101">
        <f t="shared" si="141"/>
        <v>17611</v>
      </c>
      <c r="G160" s="101">
        <f t="shared" si="141"/>
        <v>17831</v>
      </c>
      <c r="H160" s="101">
        <f t="shared" si="141"/>
        <v>18205</v>
      </c>
      <c r="I160" s="101">
        <f t="shared" si="141"/>
        <v>18876</v>
      </c>
      <c r="J160" s="101">
        <f t="shared" si="141"/>
        <v>19690</v>
      </c>
      <c r="K160" s="101">
        <f t="shared" si="141"/>
        <v>19910</v>
      </c>
      <c r="L160" s="101">
        <f t="shared" si="141"/>
        <v>20284</v>
      </c>
      <c r="M160" s="101">
        <f t="shared" si="141"/>
        <v>20680</v>
      </c>
      <c r="N160" s="101">
        <f t="shared" si="141"/>
        <v>21340</v>
      </c>
      <c r="O160" s="101">
        <f t="shared" si="141"/>
        <v>226116</v>
      </c>
      <c r="P160" s="76"/>
    </row>
    <row r="161" spans="1:16" hidden="1">
      <c r="A161" s="76"/>
      <c r="C161" s="82">
        <f>Finanzplan!B43</f>
        <v>14700.000000000002</v>
      </c>
      <c r="D161" s="82">
        <f>Finanzplan!C43</f>
        <v>15224.999999999998</v>
      </c>
      <c r="E161" s="82">
        <f>Finanzplan!D43</f>
        <v>15750</v>
      </c>
      <c r="F161" s="82">
        <f>Finanzplan!E43</f>
        <v>15750</v>
      </c>
      <c r="G161" s="82">
        <f>Finanzplan!F43</f>
        <v>16275</v>
      </c>
      <c r="H161" s="82">
        <f>Finanzplan!G43</f>
        <v>16800</v>
      </c>
      <c r="I161" s="82">
        <f>Finanzplan!H43</f>
        <v>17850</v>
      </c>
      <c r="J161" s="82">
        <f>Finanzplan!I43</f>
        <v>18375</v>
      </c>
      <c r="K161" s="82">
        <f>Finanzplan!J43</f>
        <v>18900</v>
      </c>
      <c r="L161" s="82">
        <f>Finanzplan!K43</f>
        <v>19425</v>
      </c>
      <c r="M161" s="82">
        <f>Finanzplan!L43</f>
        <v>19950</v>
      </c>
      <c r="N161" s="82">
        <f>Finanzplan!M43</f>
        <v>21000</v>
      </c>
      <c r="O161" s="82">
        <f>Finanzplan!N43</f>
        <v>210000</v>
      </c>
      <c r="P161" s="92"/>
    </row>
    <row r="162" spans="1:16">
      <c r="A162" s="76"/>
      <c r="B162" s="77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</row>
    <row r="163" spans="1:16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</row>
    <row r="164" spans="1:16" ht="15.6">
      <c r="A164" s="63" t="s">
        <v>197</v>
      </c>
      <c r="E164" s="135"/>
      <c r="F164" s="135"/>
      <c r="G164" s="135"/>
      <c r="H164" s="135"/>
      <c r="I164" s="135"/>
      <c r="J164" s="135"/>
      <c r="K164" s="135"/>
      <c r="L164" s="135"/>
      <c r="M164" s="135"/>
      <c r="N164" s="135"/>
      <c r="O164" s="135"/>
      <c r="P164" s="135"/>
    </row>
    <row r="165" spans="1:16" ht="16.2" thickBot="1">
      <c r="A165" s="63"/>
      <c r="E165" s="124"/>
      <c r="F165" s="124"/>
      <c r="G165" s="124"/>
      <c r="H165" s="124"/>
      <c r="I165" s="124"/>
      <c r="J165" s="124"/>
      <c r="K165" s="124"/>
      <c r="L165" s="124"/>
      <c r="M165" s="124"/>
      <c r="N165" s="124"/>
      <c r="O165" s="124"/>
      <c r="P165" s="124"/>
    </row>
    <row r="166" spans="1:16" ht="15.6">
      <c r="A166" s="63"/>
      <c r="B166" s="63"/>
      <c r="C166" s="113" t="s">
        <v>16</v>
      </c>
      <c r="D166" s="113" t="s">
        <v>17</v>
      </c>
      <c r="E166" s="113" t="s">
        <v>18</v>
      </c>
      <c r="F166" s="80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</row>
    <row r="167" spans="1:16" ht="43.2">
      <c r="A167" s="1"/>
      <c r="B167" s="97" t="s">
        <v>150</v>
      </c>
      <c r="C167" s="114" t="s">
        <v>245</v>
      </c>
      <c r="D167" s="114" t="s">
        <v>245</v>
      </c>
      <c r="E167" s="114" t="s">
        <v>245</v>
      </c>
      <c r="F167" s="127" t="s">
        <v>134</v>
      </c>
    </row>
    <row r="168" spans="1:16">
      <c r="A168" s="2" t="s">
        <v>229</v>
      </c>
      <c r="B168" s="78" t="s">
        <v>204</v>
      </c>
      <c r="C168" s="115">
        <v>60</v>
      </c>
      <c r="D168" s="115">
        <f t="shared" ref="D168:D173" si="142">C168*1.05</f>
        <v>63</v>
      </c>
      <c r="E168" s="115">
        <f t="shared" ref="E168:E173" si="143">C168*1.1</f>
        <v>66</v>
      </c>
      <c r="F168" s="128">
        <v>0.2</v>
      </c>
    </row>
    <row r="169" spans="1:16">
      <c r="A169" s="2" t="s">
        <v>230</v>
      </c>
      <c r="B169" s="78" t="s">
        <v>204</v>
      </c>
      <c r="C169" s="115">
        <v>70</v>
      </c>
      <c r="D169" s="115">
        <f t="shared" si="142"/>
        <v>73.5</v>
      </c>
      <c r="E169" s="115">
        <f t="shared" si="143"/>
        <v>77</v>
      </c>
      <c r="F169" s="128">
        <v>0.3</v>
      </c>
      <c r="H169" s="121"/>
    </row>
    <row r="170" spans="1:16">
      <c r="A170" s="2" t="s">
        <v>231</v>
      </c>
      <c r="B170" s="78" t="s">
        <v>204</v>
      </c>
      <c r="C170" s="115">
        <v>80</v>
      </c>
      <c r="D170" s="115">
        <f t="shared" si="142"/>
        <v>84</v>
      </c>
      <c r="E170" s="115">
        <f t="shared" si="143"/>
        <v>88</v>
      </c>
      <c r="F170" s="128">
        <v>0.1</v>
      </c>
      <c r="H170" s="121"/>
    </row>
    <row r="171" spans="1:16">
      <c r="A171" s="2" t="s">
        <v>232</v>
      </c>
      <c r="B171" s="78" t="s">
        <v>236</v>
      </c>
      <c r="C171" s="115">
        <v>400</v>
      </c>
      <c r="D171" s="115">
        <f t="shared" si="142"/>
        <v>420</v>
      </c>
      <c r="E171" s="115">
        <f t="shared" si="143"/>
        <v>440.00000000000006</v>
      </c>
      <c r="F171" s="128">
        <v>0.11</v>
      </c>
      <c r="H171" s="121"/>
    </row>
    <row r="172" spans="1:16">
      <c r="A172" s="2" t="s">
        <v>233</v>
      </c>
      <c r="B172" s="78" t="s">
        <v>236</v>
      </c>
      <c r="C172" s="122">
        <v>2000</v>
      </c>
      <c r="D172" s="122">
        <f t="shared" si="142"/>
        <v>2100</v>
      </c>
      <c r="E172" s="122">
        <f t="shared" si="143"/>
        <v>2200</v>
      </c>
      <c r="F172" s="128">
        <v>0.12</v>
      </c>
    </row>
    <row r="173" spans="1:16">
      <c r="A173" s="2" t="s">
        <v>234</v>
      </c>
      <c r="B173" s="78" t="s">
        <v>236</v>
      </c>
      <c r="C173" s="115">
        <v>3500</v>
      </c>
      <c r="D173" s="115">
        <f t="shared" si="142"/>
        <v>3675</v>
      </c>
      <c r="E173" s="115">
        <f t="shared" si="143"/>
        <v>3850.0000000000005</v>
      </c>
      <c r="F173" s="128">
        <v>0.15</v>
      </c>
    </row>
    <row r="174" spans="1:16" ht="15" thickBot="1">
      <c r="A174" s="2" t="s">
        <v>235</v>
      </c>
      <c r="B174" s="78" t="s">
        <v>204</v>
      </c>
      <c r="C174" s="116">
        <v>80</v>
      </c>
      <c r="D174" s="116">
        <f>C174*1.05</f>
        <v>84</v>
      </c>
      <c r="E174" s="116">
        <f>C174*1.1</f>
        <v>88</v>
      </c>
      <c r="F174" s="128">
        <v>0.02</v>
      </c>
    </row>
    <row r="175" spans="1:16">
      <c r="A175" s="43"/>
      <c r="F175" s="129">
        <f>SUM(F168:F174)</f>
        <v>1</v>
      </c>
    </row>
    <row r="176" spans="1:16" ht="15.6">
      <c r="A176" s="63" t="s">
        <v>149</v>
      </c>
    </row>
    <row r="177" spans="1:15" ht="15.6">
      <c r="A177" s="63"/>
      <c r="B177" s="139" t="s">
        <v>16</v>
      </c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24"/>
    </row>
    <row r="178" spans="1:15">
      <c r="A178" s="1"/>
      <c r="B178" s="69" t="s">
        <v>4</v>
      </c>
      <c r="C178" s="69" t="s">
        <v>5</v>
      </c>
      <c r="D178" s="69" t="s">
        <v>6</v>
      </c>
      <c r="E178" s="69" t="s">
        <v>7</v>
      </c>
      <c r="F178" s="69" t="s">
        <v>8</v>
      </c>
      <c r="G178" s="69" t="s">
        <v>9</v>
      </c>
      <c r="H178" s="69" t="s">
        <v>10</v>
      </c>
      <c r="I178" s="69" t="s">
        <v>11</v>
      </c>
      <c r="J178" s="69" t="s">
        <v>12</v>
      </c>
      <c r="K178" s="69" t="s">
        <v>13</v>
      </c>
      <c r="L178" s="69" t="s">
        <v>14</v>
      </c>
      <c r="M178" s="69" t="s">
        <v>15</v>
      </c>
      <c r="N178" s="67" t="s">
        <v>58</v>
      </c>
    </row>
    <row r="179" spans="1:15">
      <c r="A179" s="2" t="str">
        <f t="shared" ref="A179:A185" si="144">A129</f>
        <v>Musikunterricht - Flöte</v>
      </c>
      <c r="B179" s="44">
        <f>ROUND(C$137*$F168/$C168,0)</f>
        <v>0</v>
      </c>
      <c r="C179" s="44">
        <f t="shared" ref="C179:M179" si="145">ROUND(D$137*$F168/$C168,0)</f>
        <v>0</v>
      </c>
      <c r="D179" s="44">
        <f t="shared" si="145"/>
        <v>27</v>
      </c>
      <c r="E179" s="44">
        <f t="shared" si="145"/>
        <v>30</v>
      </c>
      <c r="F179" s="44">
        <f t="shared" si="145"/>
        <v>32</v>
      </c>
      <c r="G179" s="44">
        <f t="shared" si="145"/>
        <v>33</v>
      </c>
      <c r="H179" s="44">
        <f t="shared" si="145"/>
        <v>33</v>
      </c>
      <c r="I179" s="44">
        <f t="shared" si="145"/>
        <v>34</v>
      </c>
      <c r="J179" s="44">
        <f t="shared" si="145"/>
        <v>35</v>
      </c>
      <c r="K179" s="44">
        <f t="shared" si="145"/>
        <v>36</v>
      </c>
      <c r="L179" s="44">
        <f t="shared" si="145"/>
        <v>37</v>
      </c>
      <c r="M179" s="44">
        <f t="shared" si="145"/>
        <v>38</v>
      </c>
      <c r="N179" s="44">
        <f>SUM(B179:M179)</f>
        <v>335</v>
      </c>
    </row>
    <row r="180" spans="1:15">
      <c r="A180" s="2" t="str">
        <f t="shared" si="144"/>
        <v>Musikunterricht - Gesang</v>
      </c>
      <c r="B180" s="44">
        <f t="shared" ref="B180:M180" si="146">ROUND(C$137*$F169/$C169,0)</f>
        <v>0</v>
      </c>
      <c r="C180" s="44">
        <f t="shared" si="146"/>
        <v>0</v>
      </c>
      <c r="D180" s="44">
        <f t="shared" si="146"/>
        <v>34</v>
      </c>
      <c r="E180" s="44">
        <f t="shared" si="146"/>
        <v>39</v>
      </c>
      <c r="F180" s="44">
        <f t="shared" si="146"/>
        <v>41</v>
      </c>
      <c r="G180" s="44">
        <f t="shared" si="146"/>
        <v>42</v>
      </c>
      <c r="H180" s="44">
        <f t="shared" si="146"/>
        <v>43</v>
      </c>
      <c r="I180" s="44">
        <f t="shared" si="146"/>
        <v>44</v>
      </c>
      <c r="J180" s="44">
        <f t="shared" si="146"/>
        <v>45</v>
      </c>
      <c r="K180" s="44">
        <f t="shared" si="146"/>
        <v>46</v>
      </c>
      <c r="L180" s="44">
        <f t="shared" si="146"/>
        <v>47</v>
      </c>
      <c r="M180" s="44">
        <f t="shared" si="146"/>
        <v>48</v>
      </c>
      <c r="N180" s="44">
        <f t="shared" ref="N180:N185" si="147">SUM(B180:M180)</f>
        <v>429</v>
      </c>
    </row>
    <row r="181" spans="1:15">
      <c r="A181" s="2" t="str">
        <f t="shared" si="144"/>
        <v>Musikunterricht - Spezialvorbereitung</v>
      </c>
      <c r="B181" s="44">
        <f t="shared" ref="B181:M181" si="148">ROUND(C$137*$F170/$C170,0)</f>
        <v>0</v>
      </c>
      <c r="C181" s="44">
        <f t="shared" si="148"/>
        <v>0</v>
      </c>
      <c r="D181" s="44">
        <f t="shared" si="148"/>
        <v>10</v>
      </c>
      <c r="E181" s="44">
        <f t="shared" si="148"/>
        <v>11</v>
      </c>
      <c r="F181" s="44">
        <f t="shared" si="148"/>
        <v>12</v>
      </c>
      <c r="G181" s="44">
        <f t="shared" si="148"/>
        <v>12</v>
      </c>
      <c r="H181" s="44">
        <f t="shared" si="148"/>
        <v>13</v>
      </c>
      <c r="I181" s="44">
        <f t="shared" si="148"/>
        <v>13</v>
      </c>
      <c r="J181" s="44">
        <f t="shared" si="148"/>
        <v>13</v>
      </c>
      <c r="K181" s="44">
        <f t="shared" si="148"/>
        <v>13</v>
      </c>
      <c r="L181" s="44">
        <f t="shared" si="148"/>
        <v>14</v>
      </c>
      <c r="M181" s="44">
        <f t="shared" si="148"/>
        <v>14</v>
      </c>
      <c r="N181" s="44">
        <f t="shared" si="147"/>
        <v>125</v>
      </c>
    </row>
    <row r="182" spans="1:15">
      <c r="A182" s="2" t="str">
        <f t="shared" si="144"/>
        <v>Veranstaltungsorganisation - Konzerte</v>
      </c>
      <c r="B182" s="44">
        <f t="shared" ref="B182:M182" si="149">ROUND(C$137*$F171/$C171,0)</f>
        <v>0</v>
      </c>
      <c r="C182" s="44">
        <f t="shared" si="149"/>
        <v>0</v>
      </c>
      <c r="D182" s="44">
        <f t="shared" si="149"/>
        <v>2</v>
      </c>
      <c r="E182" s="44">
        <f t="shared" si="149"/>
        <v>2</v>
      </c>
      <c r="F182" s="44">
        <f t="shared" si="149"/>
        <v>3</v>
      </c>
      <c r="G182" s="44">
        <f t="shared" si="149"/>
        <v>3</v>
      </c>
      <c r="H182" s="44">
        <f t="shared" si="149"/>
        <v>3</v>
      </c>
      <c r="I182" s="44">
        <f t="shared" si="149"/>
        <v>3</v>
      </c>
      <c r="J182" s="44">
        <f t="shared" si="149"/>
        <v>3</v>
      </c>
      <c r="K182" s="44">
        <f t="shared" si="149"/>
        <v>3</v>
      </c>
      <c r="L182" s="44">
        <f t="shared" si="149"/>
        <v>3</v>
      </c>
      <c r="M182" s="44">
        <f t="shared" si="149"/>
        <v>3</v>
      </c>
      <c r="N182" s="44">
        <f t="shared" si="147"/>
        <v>28</v>
      </c>
    </row>
    <row r="183" spans="1:15">
      <c r="A183" s="2" t="str">
        <f t="shared" si="144"/>
        <v>Veranstaltungsorganisation - Kultur</v>
      </c>
      <c r="B183" s="44">
        <f t="shared" ref="B183:M183" si="150">ROUND(C$137*$F172/$C172,0)</f>
        <v>0</v>
      </c>
      <c r="C183" s="44">
        <f t="shared" si="150"/>
        <v>0</v>
      </c>
      <c r="D183" s="44">
        <f t="shared" si="150"/>
        <v>0</v>
      </c>
      <c r="E183" s="44">
        <f t="shared" si="150"/>
        <v>1</v>
      </c>
      <c r="F183" s="44">
        <f t="shared" si="150"/>
        <v>1</v>
      </c>
      <c r="G183" s="44">
        <f t="shared" si="150"/>
        <v>1</v>
      </c>
      <c r="H183" s="44">
        <f t="shared" si="150"/>
        <v>1</v>
      </c>
      <c r="I183" s="44">
        <f t="shared" si="150"/>
        <v>1</v>
      </c>
      <c r="J183" s="44">
        <f t="shared" si="150"/>
        <v>1</v>
      </c>
      <c r="K183" s="44">
        <f t="shared" si="150"/>
        <v>1</v>
      </c>
      <c r="L183" s="44">
        <f t="shared" si="150"/>
        <v>1</v>
      </c>
      <c r="M183" s="44">
        <f t="shared" si="150"/>
        <v>1</v>
      </c>
      <c r="N183" s="44">
        <f t="shared" si="147"/>
        <v>9</v>
      </c>
    </row>
    <row r="184" spans="1:15">
      <c r="A184" s="2" t="str">
        <f t="shared" si="144"/>
        <v>Veranstaltungsorganisation - Austausch</v>
      </c>
      <c r="B184" s="44">
        <f t="shared" ref="B184:M184" si="151">ROUND(C$137*$F173/$C173,0)</f>
        <v>0</v>
      </c>
      <c r="C184" s="44">
        <f t="shared" si="151"/>
        <v>0</v>
      </c>
      <c r="D184" s="44">
        <f t="shared" si="151"/>
        <v>0</v>
      </c>
      <c r="E184" s="44">
        <f t="shared" si="151"/>
        <v>0</v>
      </c>
      <c r="F184" s="44">
        <f t="shared" si="151"/>
        <v>0</v>
      </c>
      <c r="G184" s="44">
        <f t="shared" si="151"/>
        <v>0</v>
      </c>
      <c r="H184" s="44">
        <f t="shared" si="151"/>
        <v>0</v>
      </c>
      <c r="I184" s="44">
        <f t="shared" si="151"/>
        <v>0</v>
      </c>
      <c r="J184" s="44">
        <f t="shared" si="151"/>
        <v>0</v>
      </c>
      <c r="K184" s="44">
        <f t="shared" si="151"/>
        <v>0</v>
      </c>
      <c r="L184" s="44">
        <f t="shared" si="151"/>
        <v>0</v>
      </c>
      <c r="M184" s="44">
        <f t="shared" si="151"/>
        <v>0</v>
      </c>
      <c r="N184" s="44">
        <f t="shared" si="147"/>
        <v>0</v>
      </c>
    </row>
    <row r="185" spans="1:15">
      <c r="A185" s="2" t="str">
        <f t="shared" si="144"/>
        <v>Sonstige Dienstleistungen</v>
      </c>
      <c r="B185" s="44">
        <f t="shared" ref="B185:M185" si="152">ROUND(C$137*$F174/$C174,0)</f>
        <v>0</v>
      </c>
      <c r="C185" s="44">
        <f t="shared" si="152"/>
        <v>0</v>
      </c>
      <c r="D185" s="44">
        <f t="shared" si="152"/>
        <v>2</v>
      </c>
      <c r="E185" s="44">
        <f t="shared" si="152"/>
        <v>2</v>
      </c>
      <c r="F185" s="44">
        <f t="shared" si="152"/>
        <v>2</v>
      </c>
      <c r="G185" s="44">
        <f t="shared" si="152"/>
        <v>2</v>
      </c>
      <c r="H185" s="44">
        <f t="shared" si="152"/>
        <v>3</v>
      </c>
      <c r="I185" s="44">
        <f t="shared" si="152"/>
        <v>3</v>
      </c>
      <c r="J185" s="44">
        <f t="shared" si="152"/>
        <v>3</v>
      </c>
      <c r="K185" s="44">
        <f t="shared" si="152"/>
        <v>3</v>
      </c>
      <c r="L185" s="44">
        <f t="shared" si="152"/>
        <v>3</v>
      </c>
      <c r="M185" s="44">
        <f t="shared" si="152"/>
        <v>3</v>
      </c>
      <c r="N185" s="44">
        <f t="shared" si="147"/>
        <v>26</v>
      </c>
    </row>
    <row r="186" spans="1:15">
      <c r="A186" s="57" t="s">
        <v>191</v>
      </c>
      <c r="B186" s="79">
        <f>SUM(B179:B185)</f>
        <v>0</v>
      </c>
      <c r="C186" s="79">
        <f t="shared" ref="C186:N186" si="153">SUM(C179:C185)</f>
        <v>0</v>
      </c>
      <c r="D186" s="79">
        <f t="shared" si="153"/>
        <v>75</v>
      </c>
      <c r="E186" s="79">
        <f t="shared" si="153"/>
        <v>85</v>
      </c>
      <c r="F186" s="79">
        <f t="shared" si="153"/>
        <v>91</v>
      </c>
      <c r="G186" s="79">
        <f t="shared" si="153"/>
        <v>93</v>
      </c>
      <c r="H186" s="79">
        <f t="shared" si="153"/>
        <v>96</v>
      </c>
      <c r="I186" s="79">
        <f t="shared" si="153"/>
        <v>98</v>
      </c>
      <c r="J186" s="79">
        <f t="shared" si="153"/>
        <v>100</v>
      </c>
      <c r="K186" s="79">
        <f t="shared" si="153"/>
        <v>102</v>
      </c>
      <c r="L186" s="79">
        <f t="shared" si="153"/>
        <v>105</v>
      </c>
      <c r="M186" s="79">
        <f t="shared" si="153"/>
        <v>107</v>
      </c>
      <c r="N186" s="79">
        <f t="shared" si="153"/>
        <v>952</v>
      </c>
    </row>
    <row r="187" spans="1:15">
      <c r="A187" s="91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</row>
    <row r="188" spans="1:15" ht="15.6">
      <c r="A188" s="63"/>
      <c r="B188" s="139" t="s">
        <v>17</v>
      </c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</row>
    <row r="189" spans="1:15">
      <c r="A189" s="1"/>
      <c r="B189" s="69" t="s">
        <v>4</v>
      </c>
      <c r="C189" s="69" t="s">
        <v>5</v>
      </c>
      <c r="D189" s="69" t="s">
        <v>6</v>
      </c>
      <c r="E189" s="69" t="s">
        <v>7</v>
      </c>
      <c r="F189" s="69" t="s">
        <v>8</v>
      </c>
      <c r="G189" s="69" t="s">
        <v>9</v>
      </c>
      <c r="H189" s="69" t="s">
        <v>10</v>
      </c>
      <c r="I189" s="69" t="s">
        <v>11</v>
      </c>
      <c r="J189" s="69" t="s">
        <v>12</v>
      </c>
      <c r="K189" s="69" t="s">
        <v>13</v>
      </c>
      <c r="L189" s="69" t="s">
        <v>14</v>
      </c>
      <c r="M189" s="69" t="s">
        <v>15</v>
      </c>
      <c r="N189" s="67" t="s">
        <v>58</v>
      </c>
    </row>
    <row r="190" spans="1:15">
      <c r="A190" s="2" t="str">
        <f t="shared" ref="A190:A196" si="154">A129</f>
        <v>Musikunterricht - Flöte</v>
      </c>
      <c r="B190" s="44">
        <f>ROUND(C$149*$F168/$D168,0)</f>
        <v>33</v>
      </c>
      <c r="C190" s="44">
        <f t="shared" ref="C190:M190" si="155">ROUND(D$149*$F168/$D168,0)</f>
        <v>35</v>
      </c>
      <c r="D190" s="44">
        <f t="shared" si="155"/>
        <v>36</v>
      </c>
      <c r="E190" s="44">
        <f t="shared" si="155"/>
        <v>36</v>
      </c>
      <c r="F190" s="44">
        <f t="shared" si="155"/>
        <v>37</v>
      </c>
      <c r="G190" s="44">
        <f t="shared" si="155"/>
        <v>38</v>
      </c>
      <c r="H190" s="44">
        <f t="shared" si="155"/>
        <v>40</v>
      </c>
      <c r="I190" s="44">
        <f t="shared" si="155"/>
        <v>42</v>
      </c>
      <c r="J190" s="44">
        <f t="shared" si="155"/>
        <v>43</v>
      </c>
      <c r="K190" s="44">
        <f t="shared" si="155"/>
        <v>44</v>
      </c>
      <c r="L190" s="44">
        <f t="shared" si="155"/>
        <v>45</v>
      </c>
      <c r="M190" s="44">
        <f t="shared" si="155"/>
        <v>48</v>
      </c>
      <c r="N190" s="44">
        <f>SUM(B190:M190)</f>
        <v>477</v>
      </c>
    </row>
    <row r="191" spans="1:15">
      <c r="A191" s="2" t="str">
        <f t="shared" si="154"/>
        <v>Musikunterricht - Gesang</v>
      </c>
      <c r="B191" s="44">
        <f t="shared" ref="B191:M191" si="156">ROUND(C$149*$F169/$D169,0)</f>
        <v>43</v>
      </c>
      <c r="C191" s="44">
        <f t="shared" si="156"/>
        <v>44</v>
      </c>
      <c r="D191" s="44">
        <f t="shared" si="156"/>
        <v>46</v>
      </c>
      <c r="E191" s="44">
        <f t="shared" si="156"/>
        <v>46</v>
      </c>
      <c r="F191" s="44">
        <f t="shared" si="156"/>
        <v>47</v>
      </c>
      <c r="G191" s="44">
        <f t="shared" si="156"/>
        <v>49</v>
      </c>
      <c r="H191" s="44">
        <f t="shared" si="156"/>
        <v>52</v>
      </c>
      <c r="I191" s="44">
        <f t="shared" si="156"/>
        <v>54</v>
      </c>
      <c r="J191" s="44">
        <f t="shared" si="156"/>
        <v>55</v>
      </c>
      <c r="K191" s="44">
        <f t="shared" si="156"/>
        <v>57</v>
      </c>
      <c r="L191" s="44">
        <f t="shared" si="156"/>
        <v>58</v>
      </c>
      <c r="M191" s="44">
        <f t="shared" si="156"/>
        <v>61</v>
      </c>
      <c r="N191" s="44">
        <f t="shared" ref="N191:N196" si="157">SUM(B191:M191)</f>
        <v>612</v>
      </c>
    </row>
    <row r="192" spans="1:15">
      <c r="A192" s="2" t="str">
        <f t="shared" si="154"/>
        <v>Musikunterricht - Spezialvorbereitung</v>
      </c>
      <c r="B192" s="44">
        <f t="shared" ref="B192:M192" si="158">ROUND(C$149*$F170/$D170,0)</f>
        <v>13</v>
      </c>
      <c r="C192" s="44">
        <f t="shared" si="158"/>
        <v>13</v>
      </c>
      <c r="D192" s="44">
        <f t="shared" si="158"/>
        <v>13</v>
      </c>
      <c r="E192" s="44">
        <f t="shared" si="158"/>
        <v>13</v>
      </c>
      <c r="F192" s="44">
        <f t="shared" si="158"/>
        <v>14</v>
      </c>
      <c r="G192" s="44">
        <f t="shared" si="158"/>
        <v>14</v>
      </c>
      <c r="H192" s="44">
        <f t="shared" si="158"/>
        <v>15</v>
      </c>
      <c r="I192" s="44">
        <f t="shared" si="158"/>
        <v>16</v>
      </c>
      <c r="J192" s="44">
        <f t="shared" si="158"/>
        <v>16</v>
      </c>
      <c r="K192" s="44">
        <f t="shared" si="158"/>
        <v>17</v>
      </c>
      <c r="L192" s="44">
        <f t="shared" si="158"/>
        <v>17</v>
      </c>
      <c r="M192" s="44">
        <f t="shared" si="158"/>
        <v>18</v>
      </c>
      <c r="N192" s="44">
        <f t="shared" si="157"/>
        <v>179</v>
      </c>
    </row>
    <row r="193" spans="1:14">
      <c r="A193" s="2" t="str">
        <f t="shared" si="154"/>
        <v>Veranstaltungsorganisation - Konzerte</v>
      </c>
      <c r="B193" s="44">
        <f t="shared" ref="B193:M193" si="159">ROUND(C$149*$F171/$D171,0)</f>
        <v>3</v>
      </c>
      <c r="C193" s="44">
        <f t="shared" si="159"/>
        <v>3</v>
      </c>
      <c r="D193" s="44">
        <f t="shared" si="159"/>
        <v>3</v>
      </c>
      <c r="E193" s="44">
        <f t="shared" si="159"/>
        <v>3</v>
      </c>
      <c r="F193" s="44">
        <f t="shared" si="159"/>
        <v>3</v>
      </c>
      <c r="G193" s="44">
        <f t="shared" si="159"/>
        <v>3</v>
      </c>
      <c r="H193" s="44">
        <f t="shared" si="159"/>
        <v>3</v>
      </c>
      <c r="I193" s="44">
        <f t="shared" si="159"/>
        <v>3</v>
      </c>
      <c r="J193" s="44">
        <f t="shared" si="159"/>
        <v>4</v>
      </c>
      <c r="K193" s="44">
        <f t="shared" si="159"/>
        <v>4</v>
      </c>
      <c r="L193" s="44">
        <f t="shared" si="159"/>
        <v>4</v>
      </c>
      <c r="M193" s="44">
        <f t="shared" si="159"/>
        <v>4</v>
      </c>
      <c r="N193" s="44">
        <f t="shared" si="157"/>
        <v>40</v>
      </c>
    </row>
    <row r="194" spans="1:14">
      <c r="A194" s="2" t="str">
        <f t="shared" si="154"/>
        <v>Veranstaltungsorganisation - Kultur</v>
      </c>
      <c r="B194" s="44">
        <f t="shared" ref="B194:M194" si="160">ROUND(C$149*$F172/$D172,0)</f>
        <v>1</v>
      </c>
      <c r="C194" s="44">
        <f t="shared" si="160"/>
        <v>1</v>
      </c>
      <c r="D194" s="44">
        <f t="shared" si="160"/>
        <v>1</v>
      </c>
      <c r="E194" s="44">
        <f t="shared" si="160"/>
        <v>1</v>
      </c>
      <c r="F194" s="44">
        <f t="shared" si="160"/>
        <v>1</v>
      </c>
      <c r="G194" s="44">
        <f t="shared" si="160"/>
        <v>1</v>
      </c>
      <c r="H194" s="44">
        <f t="shared" si="160"/>
        <v>1</v>
      </c>
      <c r="I194" s="44">
        <f t="shared" si="160"/>
        <v>1</v>
      </c>
      <c r="J194" s="44">
        <f t="shared" si="160"/>
        <v>1</v>
      </c>
      <c r="K194" s="44">
        <f t="shared" si="160"/>
        <v>1</v>
      </c>
      <c r="L194" s="44">
        <f t="shared" si="160"/>
        <v>1</v>
      </c>
      <c r="M194" s="44">
        <f t="shared" si="160"/>
        <v>1</v>
      </c>
      <c r="N194" s="44">
        <f t="shared" si="157"/>
        <v>12</v>
      </c>
    </row>
    <row r="195" spans="1:14">
      <c r="A195" s="2" t="str">
        <f t="shared" si="154"/>
        <v>Veranstaltungsorganisation - Austausch</v>
      </c>
      <c r="B195" s="44">
        <f t="shared" ref="B195:M195" si="161">ROUND(C$149*$F173/$D173,0)</f>
        <v>0</v>
      </c>
      <c r="C195" s="44">
        <f t="shared" si="161"/>
        <v>0</v>
      </c>
      <c r="D195" s="44">
        <f t="shared" si="161"/>
        <v>0</v>
      </c>
      <c r="E195" s="44">
        <f t="shared" si="161"/>
        <v>0</v>
      </c>
      <c r="F195" s="44">
        <f t="shared" si="161"/>
        <v>0</v>
      </c>
      <c r="G195" s="44">
        <f t="shared" si="161"/>
        <v>0</v>
      </c>
      <c r="H195" s="44">
        <f t="shared" si="161"/>
        <v>1</v>
      </c>
      <c r="I195" s="44">
        <f t="shared" si="161"/>
        <v>1</v>
      </c>
      <c r="J195" s="44">
        <f t="shared" si="161"/>
        <v>1</v>
      </c>
      <c r="K195" s="44">
        <f t="shared" si="161"/>
        <v>1</v>
      </c>
      <c r="L195" s="44">
        <f t="shared" si="161"/>
        <v>1</v>
      </c>
      <c r="M195" s="44">
        <f t="shared" si="161"/>
        <v>1</v>
      </c>
      <c r="N195" s="44">
        <f t="shared" si="157"/>
        <v>6</v>
      </c>
    </row>
    <row r="196" spans="1:14">
      <c r="A196" s="2" t="str">
        <f t="shared" si="154"/>
        <v>Sonstige Dienstleistungen</v>
      </c>
      <c r="B196" s="44">
        <f t="shared" ref="B196:M196" si="162">ROUND(C$149*$F174/$D174,0)</f>
        <v>3</v>
      </c>
      <c r="C196" s="44">
        <f t="shared" si="162"/>
        <v>3</v>
      </c>
      <c r="D196" s="44">
        <f t="shared" si="162"/>
        <v>3</v>
      </c>
      <c r="E196" s="44">
        <f t="shared" si="162"/>
        <v>3</v>
      </c>
      <c r="F196" s="44">
        <f t="shared" si="162"/>
        <v>3</v>
      </c>
      <c r="G196" s="44">
        <f t="shared" si="162"/>
        <v>3</v>
      </c>
      <c r="H196" s="44">
        <f t="shared" si="162"/>
        <v>3</v>
      </c>
      <c r="I196" s="44">
        <f t="shared" si="162"/>
        <v>3</v>
      </c>
      <c r="J196" s="44">
        <f t="shared" si="162"/>
        <v>3</v>
      </c>
      <c r="K196" s="44">
        <f t="shared" si="162"/>
        <v>3</v>
      </c>
      <c r="L196" s="44">
        <f t="shared" si="162"/>
        <v>3</v>
      </c>
      <c r="M196" s="44">
        <f t="shared" si="162"/>
        <v>4</v>
      </c>
      <c r="N196" s="44">
        <f t="shared" si="157"/>
        <v>37</v>
      </c>
    </row>
    <row r="197" spans="1:14">
      <c r="A197" s="57" t="s">
        <v>191</v>
      </c>
      <c r="B197" s="79">
        <f t="shared" ref="B197:N197" si="163">SUM(B190:B196)</f>
        <v>96</v>
      </c>
      <c r="C197" s="79">
        <f t="shared" si="163"/>
        <v>99</v>
      </c>
      <c r="D197" s="79">
        <f t="shared" si="163"/>
        <v>102</v>
      </c>
      <c r="E197" s="79">
        <f t="shared" si="163"/>
        <v>102</v>
      </c>
      <c r="F197" s="79">
        <f t="shared" si="163"/>
        <v>105</v>
      </c>
      <c r="G197" s="79">
        <f t="shared" si="163"/>
        <v>108</v>
      </c>
      <c r="H197" s="79">
        <f t="shared" si="163"/>
        <v>115</v>
      </c>
      <c r="I197" s="79">
        <f t="shared" si="163"/>
        <v>120</v>
      </c>
      <c r="J197" s="79">
        <f t="shared" si="163"/>
        <v>123</v>
      </c>
      <c r="K197" s="79">
        <f t="shared" si="163"/>
        <v>127</v>
      </c>
      <c r="L197" s="79">
        <f t="shared" si="163"/>
        <v>129</v>
      </c>
      <c r="M197" s="79">
        <f t="shared" si="163"/>
        <v>137</v>
      </c>
      <c r="N197" s="79">
        <f t="shared" si="163"/>
        <v>1363</v>
      </c>
    </row>
    <row r="198" spans="1:14">
      <c r="A198" s="91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</row>
    <row r="199" spans="1:14" ht="15.6">
      <c r="A199" s="63"/>
      <c r="B199" s="139" t="s">
        <v>18</v>
      </c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</row>
    <row r="200" spans="1:14">
      <c r="A200" s="1"/>
      <c r="B200" s="69" t="s">
        <v>4</v>
      </c>
      <c r="C200" s="69" t="s">
        <v>5</v>
      </c>
      <c r="D200" s="69" t="s">
        <v>6</v>
      </c>
      <c r="E200" s="69" t="s">
        <v>7</v>
      </c>
      <c r="F200" s="69" t="s">
        <v>8</v>
      </c>
      <c r="G200" s="69" t="s">
        <v>9</v>
      </c>
      <c r="H200" s="69" t="s">
        <v>10</v>
      </c>
      <c r="I200" s="69" t="s">
        <v>11</v>
      </c>
      <c r="J200" s="69" t="s">
        <v>12</v>
      </c>
      <c r="K200" s="69" t="s">
        <v>13</v>
      </c>
      <c r="L200" s="69" t="s">
        <v>14</v>
      </c>
      <c r="M200" s="69" t="s">
        <v>15</v>
      </c>
      <c r="N200" s="67" t="s">
        <v>58</v>
      </c>
    </row>
    <row r="201" spans="1:14">
      <c r="A201" s="2" t="str">
        <f t="shared" ref="A201:A207" si="164">A129</f>
        <v>Musikunterricht - Flöte</v>
      </c>
      <c r="B201" s="44">
        <f t="shared" ref="B201:M201" si="165">ROUND(C$161*$F168/$E168,0)</f>
        <v>45</v>
      </c>
      <c r="C201" s="44">
        <f t="shared" si="165"/>
        <v>46</v>
      </c>
      <c r="D201" s="44">
        <f t="shared" si="165"/>
        <v>48</v>
      </c>
      <c r="E201" s="44">
        <f t="shared" si="165"/>
        <v>48</v>
      </c>
      <c r="F201" s="44">
        <f t="shared" si="165"/>
        <v>49</v>
      </c>
      <c r="G201" s="44">
        <f t="shared" si="165"/>
        <v>51</v>
      </c>
      <c r="H201" s="44">
        <f t="shared" si="165"/>
        <v>54</v>
      </c>
      <c r="I201" s="44">
        <f t="shared" si="165"/>
        <v>56</v>
      </c>
      <c r="J201" s="44">
        <f t="shared" si="165"/>
        <v>57</v>
      </c>
      <c r="K201" s="44">
        <f t="shared" si="165"/>
        <v>59</v>
      </c>
      <c r="L201" s="44">
        <f t="shared" si="165"/>
        <v>60</v>
      </c>
      <c r="M201" s="44">
        <f t="shared" si="165"/>
        <v>64</v>
      </c>
      <c r="N201" s="44">
        <f>SUM(B201:M201)</f>
        <v>637</v>
      </c>
    </row>
    <row r="202" spans="1:14">
      <c r="A202" s="2" t="str">
        <f t="shared" si="164"/>
        <v>Musikunterricht - Gesang</v>
      </c>
      <c r="B202" s="44">
        <f t="shared" ref="B202:M202" si="166">ROUND(C$161*$F169/$E169,0)</f>
        <v>57</v>
      </c>
      <c r="C202" s="44">
        <f t="shared" si="166"/>
        <v>59</v>
      </c>
      <c r="D202" s="44">
        <f t="shared" si="166"/>
        <v>61</v>
      </c>
      <c r="E202" s="44">
        <f t="shared" si="166"/>
        <v>61</v>
      </c>
      <c r="F202" s="44">
        <f t="shared" si="166"/>
        <v>63</v>
      </c>
      <c r="G202" s="44">
        <f t="shared" si="166"/>
        <v>65</v>
      </c>
      <c r="H202" s="44">
        <f t="shared" si="166"/>
        <v>70</v>
      </c>
      <c r="I202" s="44">
        <f t="shared" si="166"/>
        <v>72</v>
      </c>
      <c r="J202" s="44">
        <f t="shared" si="166"/>
        <v>74</v>
      </c>
      <c r="K202" s="44">
        <f t="shared" si="166"/>
        <v>76</v>
      </c>
      <c r="L202" s="44">
        <f t="shared" si="166"/>
        <v>78</v>
      </c>
      <c r="M202" s="44">
        <f t="shared" si="166"/>
        <v>82</v>
      </c>
      <c r="N202" s="44">
        <f t="shared" ref="N202:N207" si="167">SUM(B202:M202)</f>
        <v>818</v>
      </c>
    </row>
    <row r="203" spans="1:14">
      <c r="A203" s="2" t="str">
        <f t="shared" si="164"/>
        <v>Musikunterricht - Spezialvorbereitung</v>
      </c>
      <c r="B203" s="44">
        <f t="shared" ref="B203:M203" si="168">ROUND(C$161*$F170/$E170,0)</f>
        <v>17</v>
      </c>
      <c r="C203" s="44">
        <f t="shared" si="168"/>
        <v>17</v>
      </c>
      <c r="D203" s="44">
        <f t="shared" si="168"/>
        <v>18</v>
      </c>
      <c r="E203" s="44">
        <f t="shared" si="168"/>
        <v>18</v>
      </c>
      <c r="F203" s="44">
        <f t="shared" si="168"/>
        <v>18</v>
      </c>
      <c r="G203" s="44">
        <f t="shared" si="168"/>
        <v>19</v>
      </c>
      <c r="H203" s="44">
        <f t="shared" si="168"/>
        <v>20</v>
      </c>
      <c r="I203" s="44">
        <f t="shared" si="168"/>
        <v>21</v>
      </c>
      <c r="J203" s="44">
        <f t="shared" si="168"/>
        <v>21</v>
      </c>
      <c r="K203" s="44">
        <f t="shared" si="168"/>
        <v>22</v>
      </c>
      <c r="L203" s="44">
        <f t="shared" si="168"/>
        <v>23</v>
      </c>
      <c r="M203" s="44">
        <f t="shared" si="168"/>
        <v>24</v>
      </c>
      <c r="N203" s="44">
        <f t="shared" si="167"/>
        <v>238</v>
      </c>
    </row>
    <row r="204" spans="1:14">
      <c r="A204" s="2" t="str">
        <f t="shared" si="164"/>
        <v>Veranstaltungsorganisation - Konzerte</v>
      </c>
      <c r="B204" s="44">
        <f t="shared" ref="B204:M204" si="169">ROUND(C$161*$F171/$E171,0)</f>
        <v>4</v>
      </c>
      <c r="C204" s="44">
        <f t="shared" si="169"/>
        <v>4</v>
      </c>
      <c r="D204" s="44">
        <f t="shared" si="169"/>
        <v>4</v>
      </c>
      <c r="E204" s="44">
        <f t="shared" si="169"/>
        <v>4</v>
      </c>
      <c r="F204" s="44">
        <f t="shared" si="169"/>
        <v>4</v>
      </c>
      <c r="G204" s="44">
        <f t="shared" si="169"/>
        <v>4</v>
      </c>
      <c r="H204" s="44">
        <f t="shared" si="169"/>
        <v>4</v>
      </c>
      <c r="I204" s="44">
        <f t="shared" si="169"/>
        <v>5</v>
      </c>
      <c r="J204" s="44">
        <f t="shared" si="169"/>
        <v>5</v>
      </c>
      <c r="K204" s="44">
        <f t="shared" si="169"/>
        <v>5</v>
      </c>
      <c r="L204" s="44">
        <f t="shared" si="169"/>
        <v>5</v>
      </c>
      <c r="M204" s="44">
        <f t="shared" si="169"/>
        <v>5</v>
      </c>
      <c r="N204" s="44">
        <f t="shared" si="167"/>
        <v>53</v>
      </c>
    </row>
    <row r="205" spans="1:14">
      <c r="A205" s="2" t="str">
        <f t="shared" si="164"/>
        <v>Veranstaltungsorganisation - Kultur</v>
      </c>
      <c r="B205" s="44">
        <f t="shared" ref="B205:M205" si="170">ROUND(C$161*$F172/$E172,0)</f>
        <v>1</v>
      </c>
      <c r="C205" s="44">
        <f t="shared" si="170"/>
        <v>1</v>
      </c>
      <c r="D205" s="44">
        <f t="shared" si="170"/>
        <v>1</v>
      </c>
      <c r="E205" s="44">
        <f t="shared" si="170"/>
        <v>1</v>
      </c>
      <c r="F205" s="44">
        <f t="shared" si="170"/>
        <v>1</v>
      </c>
      <c r="G205" s="44">
        <f t="shared" si="170"/>
        <v>1</v>
      </c>
      <c r="H205" s="44">
        <f t="shared" si="170"/>
        <v>1</v>
      </c>
      <c r="I205" s="44">
        <f t="shared" si="170"/>
        <v>1</v>
      </c>
      <c r="J205" s="44">
        <f t="shared" si="170"/>
        <v>1</v>
      </c>
      <c r="K205" s="44">
        <f t="shared" si="170"/>
        <v>1</v>
      </c>
      <c r="L205" s="44">
        <f t="shared" si="170"/>
        <v>1</v>
      </c>
      <c r="M205" s="44">
        <f t="shared" si="170"/>
        <v>1</v>
      </c>
      <c r="N205" s="44">
        <f t="shared" si="167"/>
        <v>12</v>
      </c>
    </row>
    <row r="206" spans="1:14">
      <c r="A206" s="2" t="str">
        <f t="shared" si="164"/>
        <v>Veranstaltungsorganisation - Austausch</v>
      </c>
      <c r="B206" s="44">
        <f t="shared" ref="B206:M206" si="171">ROUND(C$161*$F173/$E173,0)</f>
        <v>1</v>
      </c>
      <c r="C206" s="44">
        <f t="shared" si="171"/>
        <v>1</v>
      </c>
      <c r="D206" s="44">
        <f t="shared" si="171"/>
        <v>1</v>
      </c>
      <c r="E206" s="44">
        <f t="shared" si="171"/>
        <v>1</v>
      </c>
      <c r="F206" s="44">
        <f t="shared" si="171"/>
        <v>1</v>
      </c>
      <c r="G206" s="44">
        <f t="shared" si="171"/>
        <v>1</v>
      </c>
      <c r="H206" s="44">
        <f t="shared" si="171"/>
        <v>1</v>
      </c>
      <c r="I206" s="44">
        <f t="shared" si="171"/>
        <v>1</v>
      </c>
      <c r="J206" s="44">
        <f t="shared" si="171"/>
        <v>1</v>
      </c>
      <c r="K206" s="44">
        <f t="shared" si="171"/>
        <v>1</v>
      </c>
      <c r="L206" s="44">
        <f t="shared" si="171"/>
        <v>1</v>
      </c>
      <c r="M206" s="44">
        <f t="shared" si="171"/>
        <v>1</v>
      </c>
      <c r="N206" s="44">
        <f t="shared" si="167"/>
        <v>12</v>
      </c>
    </row>
    <row r="207" spans="1:14">
      <c r="A207" s="2" t="str">
        <f t="shared" si="164"/>
        <v>Sonstige Dienstleistungen</v>
      </c>
      <c r="B207" s="44">
        <f t="shared" ref="B207:M207" si="172">ROUND(C$161*$F174/$E174,0)</f>
        <v>3</v>
      </c>
      <c r="C207" s="44">
        <f t="shared" si="172"/>
        <v>3</v>
      </c>
      <c r="D207" s="44">
        <f t="shared" si="172"/>
        <v>4</v>
      </c>
      <c r="E207" s="44">
        <f t="shared" si="172"/>
        <v>4</v>
      </c>
      <c r="F207" s="44">
        <f t="shared" si="172"/>
        <v>4</v>
      </c>
      <c r="G207" s="44">
        <f t="shared" si="172"/>
        <v>4</v>
      </c>
      <c r="H207" s="44">
        <f t="shared" si="172"/>
        <v>4</v>
      </c>
      <c r="I207" s="44">
        <f t="shared" si="172"/>
        <v>4</v>
      </c>
      <c r="J207" s="44">
        <f t="shared" si="172"/>
        <v>4</v>
      </c>
      <c r="K207" s="44">
        <f t="shared" si="172"/>
        <v>4</v>
      </c>
      <c r="L207" s="44">
        <f t="shared" si="172"/>
        <v>5</v>
      </c>
      <c r="M207" s="44">
        <f t="shared" si="172"/>
        <v>5</v>
      </c>
      <c r="N207" s="44">
        <f t="shared" si="167"/>
        <v>48</v>
      </c>
    </row>
    <row r="208" spans="1:14">
      <c r="A208" s="57" t="s">
        <v>191</v>
      </c>
      <c r="B208" s="79">
        <f t="shared" ref="B208:N208" si="173">SUM(B201:B207)</f>
        <v>128</v>
      </c>
      <c r="C208" s="79">
        <f t="shared" si="173"/>
        <v>131</v>
      </c>
      <c r="D208" s="79">
        <f t="shared" si="173"/>
        <v>137</v>
      </c>
      <c r="E208" s="79">
        <f t="shared" si="173"/>
        <v>137</v>
      </c>
      <c r="F208" s="79">
        <f t="shared" si="173"/>
        <v>140</v>
      </c>
      <c r="G208" s="79">
        <f t="shared" si="173"/>
        <v>145</v>
      </c>
      <c r="H208" s="79">
        <f t="shared" si="173"/>
        <v>154</v>
      </c>
      <c r="I208" s="79">
        <f t="shared" si="173"/>
        <v>160</v>
      </c>
      <c r="J208" s="79">
        <f t="shared" si="173"/>
        <v>163</v>
      </c>
      <c r="K208" s="79">
        <f t="shared" si="173"/>
        <v>168</v>
      </c>
      <c r="L208" s="79">
        <f t="shared" si="173"/>
        <v>173</v>
      </c>
      <c r="M208" s="79">
        <f t="shared" si="173"/>
        <v>182</v>
      </c>
      <c r="N208" s="79">
        <f t="shared" si="173"/>
        <v>1818</v>
      </c>
    </row>
  </sheetData>
  <mergeCells count="56">
    <mergeCell ref="B27:O27"/>
    <mergeCell ref="E3:F3"/>
    <mergeCell ref="G3:H3"/>
    <mergeCell ref="AC38:AD38"/>
    <mergeCell ref="AE38:AF38"/>
    <mergeCell ref="AG38:AH38"/>
    <mergeCell ref="U38:V38"/>
    <mergeCell ref="W38:X38"/>
    <mergeCell ref="Y38:Z38"/>
    <mergeCell ref="AA38:AB38"/>
    <mergeCell ref="K79:L79"/>
    <mergeCell ref="M79:N79"/>
    <mergeCell ref="O79:P79"/>
    <mergeCell ref="S38:T38"/>
    <mergeCell ref="A1:K1"/>
    <mergeCell ref="E38:F38"/>
    <mergeCell ref="G38:H38"/>
    <mergeCell ref="I38:J38"/>
    <mergeCell ref="K38:L38"/>
    <mergeCell ref="B16:O16"/>
    <mergeCell ref="B92:N92"/>
    <mergeCell ref="B103:N103"/>
    <mergeCell ref="B114:N114"/>
    <mergeCell ref="Q79:R79"/>
    <mergeCell ref="B40:O40"/>
    <mergeCell ref="B55:O55"/>
    <mergeCell ref="B67:O67"/>
    <mergeCell ref="E79:F79"/>
    <mergeCell ref="G79:H79"/>
    <mergeCell ref="I79:J79"/>
    <mergeCell ref="E125:F125"/>
    <mergeCell ref="G125:H125"/>
    <mergeCell ref="I125:J125"/>
    <mergeCell ref="K125:L125"/>
    <mergeCell ref="M125:N125"/>
    <mergeCell ref="O125:P125"/>
    <mergeCell ref="B188:N188"/>
    <mergeCell ref="B199:N199"/>
    <mergeCell ref="Q38:R38"/>
    <mergeCell ref="O38:P38"/>
    <mergeCell ref="M38:N38"/>
    <mergeCell ref="B127:O127"/>
    <mergeCell ref="B139:O139"/>
    <mergeCell ref="B151:O151"/>
    <mergeCell ref="E164:F164"/>
    <mergeCell ref="G164:H164"/>
    <mergeCell ref="I3:J3"/>
    <mergeCell ref="K3:L3"/>
    <mergeCell ref="M3:N3"/>
    <mergeCell ref="O3:P3"/>
    <mergeCell ref="B5:O5"/>
    <mergeCell ref="B177:N177"/>
    <mergeCell ref="I164:J164"/>
    <mergeCell ref="K164:L164"/>
    <mergeCell ref="M164:N164"/>
    <mergeCell ref="O164:P164"/>
  </mergeCells>
  <phoneticPr fontId="10" type="noConversion"/>
  <pageMargins left="0.78740157480314965" right="0.78740157480314965" top="0.98425196850393704" bottom="0.98425196850393704" header="0.51181102362204722" footer="0.51181102362204722"/>
  <pageSetup paperSize="9" scale="68" fitToWidth="2" fitToHeight="2" orientation="landscape" r:id="rId1"/>
  <headerFooter alignWithMargins="0">
    <oddHeader xml:space="preserve">&amp;CFinanzplan- Umsatzherleitung
</oddHeader>
    <oddFooter>&amp;C&amp;P von &amp;N</oddFooter>
  </headerFooter>
  <rowBreaks count="2" manualBreakCount="2">
    <brk id="163" max="14" man="1"/>
    <brk id="198" max="14" man="1"/>
  </rowBreaks>
  <colBreaks count="1" manualBreakCount="1">
    <brk id="16" max="82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AL6"/>
  <sheetViews>
    <sheetView view="pageBreakPreview" zoomScale="55" zoomScaleNormal="100" zoomScaleSheetLayoutView="55" workbookViewId="0">
      <selection activeCell="M45" sqref="M45"/>
    </sheetView>
  </sheetViews>
  <sheetFormatPr baseColWidth="10" defaultRowHeight="14.4"/>
  <cols>
    <col min="1" max="1" width="28.33203125" customWidth="1"/>
  </cols>
  <sheetData>
    <row r="1" spans="1:38">
      <c r="A1" s="91"/>
      <c r="B1" s="100" t="s">
        <v>4</v>
      </c>
      <c r="C1" s="103" t="s">
        <v>5</v>
      </c>
      <c r="D1" s="100" t="s">
        <v>6</v>
      </c>
      <c r="E1" s="103" t="s">
        <v>7</v>
      </c>
      <c r="F1" s="100" t="s">
        <v>8</v>
      </c>
      <c r="G1" s="103" t="s">
        <v>9</v>
      </c>
      <c r="H1" s="100" t="s">
        <v>10</v>
      </c>
      <c r="I1" s="103" t="s">
        <v>11</v>
      </c>
      <c r="J1" s="100" t="s">
        <v>12</v>
      </c>
      <c r="K1" s="103" t="s">
        <v>13</v>
      </c>
      <c r="L1" s="100" t="s">
        <v>14</v>
      </c>
      <c r="M1" s="103" t="s">
        <v>15</v>
      </c>
      <c r="N1" s="100" t="s">
        <v>151</v>
      </c>
      <c r="O1" s="103" t="s">
        <v>152</v>
      </c>
      <c r="P1" s="100" t="s">
        <v>153</v>
      </c>
      <c r="Q1" s="103" t="s">
        <v>154</v>
      </c>
      <c r="R1" s="100" t="s">
        <v>155</v>
      </c>
      <c r="S1" s="103" t="s">
        <v>156</v>
      </c>
      <c r="T1" s="100" t="s">
        <v>157</v>
      </c>
      <c r="U1" s="103" t="s">
        <v>158</v>
      </c>
      <c r="V1" s="100" t="s">
        <v>159</v>
      </c>
      <c r="W1" s="103" t="s">
        <v>160</v>
      </c>
      <c r="X1" s="100" t="s">
        <v>161</v>
      </c>
      <c r="Y1" s="103" t="s">
        <v>162</v>
      </c>
      <c r="Z1" s="100" t="s">
        <v>163</v>
      </c>
      <c r="AA1" s="103" t="s">
        <v>164</v>
      </c>
      <c r="AB1" s="100" t="s">
        <v>165</v>
      </c>
      <c r="AC1" s="103" t="s">
        <v>166</v>
      </c>
      <c r="AD1" s="100" t="s">
        <v>167</v>
      </c>
      <c r="AE1" s="103" t="s">
        <v>168</v>
      </c>
      <c r="AF1" s="100" t="s">
        <v>169</v>
      </c>
      <c r="AG1" s="103" t="s">
        <v>170</v>
      </c>
      <c r="AH1" s="100" t="s">
        <v>171</v>
      </c>
      <c r="AI1" s="103" t="s">
        <v>172</v>
      </c>
      <c r="AJ1" s="100" t="s">
        <v>173</v>
      </c>
      <c r="AK1" s="103" t="s">
        <v>174</v>
      </c>
    </row>
    <row r="2" spans="1:38" ht="15.6">
      <c r="A2" s="63" t="s">
        <v>175</v>
      </c>
      <c r="B2" s="104">
        <f>Finanzplan!B23</f>
        <v>0</v>
      </c>
      <c r="C2" s="104">
        <f>Finanzplan!C23</f>
        <v>0</v>
      </c>
      <c r="D2" s="104">
        <f>Finanzplan!D23</f>
        <v>5760</v>
      </c>
      <c r="E2" s="104">
        <f>Finanzplan!E23</f>
        <v>8370</v>
      </c>
      <c r="F2" s="104">
        <f>Finanzplan!F23</f>
        <v>9110</v>
      </c>
      <c r="G2" s="104">
        <f>Finanzplan!G23</f>
        <v>9240</v>
      </c>
      <c r="H2" s="104">
        <f>Finanzplan!H23</f>
        <v>9470</v>
      </c>
      <c r="I2" s="104">
        <f>Finanzplan!I23</f>
        <v>9600</v>
      </c>
      <c r="J2" s="104">
        <f>Finanzplan!J23</f>
        <v>9730</v>
      </c>
      <c r="K2" s="104">
        <f>Finanzplan!K23</f>
        <v>9860</v>
      </c>
      <c r="L2" s="104">
        <f>Finanzplan!L23</f>
        <v>10070</v>
      </c>
      <c r="M2" s="104">
        <f>Finanzplan!M23</f>
        <v>10200</v>
      </c>
      <c r="N2" s="104">
        <f>Finanzplan!B29</f>
        <v>9943.5</v>
      </c>
      <c r="O2" s="104">
        <f>Finanzplan!C29</f>
        <v>10143</v>
      </c>
      <c r="P2" s="104">
        <f>Finanzplan!D29</f>
        <v>10353</v>
      </c>
      <c r="Q2" s="104">
        <f>Finanzplan!E29</f>
        <v>10353</v>
      </c>
      <c r="R2" s="104">
        <f>Finanzplan!F29</f>
        <v>10573.5</v>
      </c>
      <c r="S2" s="104">
        <f>Finanzplan!G29</f>
        <v>10783.5</v>
      </c>
      <c r="T2" s="104">
        <f>Finanzplan!H29</f>
        <v>14889</v>
      </c>
      <c r="U2" s="104">
        <f>Finanzplan!I29</f>
        <v>15246</v>
      </c>
      <c r="V2" s="104">
        <f>Finanzplan!J29</f>
        <v>15802.5</v>
      </c>
      <c r="W2" s="104">
        <f>Finanzplan!K29</f>
        <v>16096.5</v>
      </c>
      <c r="X2" s="104">
        <f>Finanzplan!L29</f>
        <v>16233</v>
      </c>
      <c r="Y2" s="104">
        <f>Finanzplan!M29</f>
        <v>16810.5</v>
      </c>
      <c r="Z2" s="104">
        <f>Finanzplan!B35</f>
        <v>16929</v>
      </c>
      <c r="AA2" s="104">
        <f>Finanzplan!C35</f>
        <v>17149</v>
      </c>
      <c r="AB2" s="104">
        <f>Finanzplan!D35</f>
        <v>17611</v>
      </c>
      <c r="AC2" s="104">
        <f>Finanzplan!E35</f>
        <v>17611</v>
      </c>
      <c r="AD2" s="104">
        <f>Finanzplan!F35</f>
        <v>17831</v>
      </c>
      <c r="AE2" s="104">
        <f>Finanzplan!G35</f>
        <v>18205</v>
      </c>
      <c r="AF2" s="104">
        <f>Finanzplan!H35</f>
        <v>18876</v>
      </c>
      <c r="AG2" s="104">
        <f>Finanzplan!I35</f>
        <v>19690</v>
      </c>
      <c r="AH2" s="104">
        <f>Finanzplan!J35</f>
        <v>19910</v>
      </c>
      <c r="AI2" s="104">
        <f>Finanzplan!K35</f>
        <v>20284</v>
      </c>
      <c r="AJ2" s="104">
        <f>Finanzplan!L35</f>
        <v>20680</v>
      </c>
      <c r="AK2" s="104">
        <f>Finanzplan!M35</f>
        <v>21340</v>
      </c>
      <c r="AL2" s="102"/>
    </row>
    <row r="3" spans="1:38" ht="15.6">
      <c r="A3" s="63"/>
    </row>
    <row r="4" spans="1:38">
      <c r="B4" s="67" t="s">
        <v>16</v>
      </c>
      <c r="C4" s="67" t="s">
        <v>17</v>
      </c>
      <c r="D4" s="67" t="s">
        <v>18</v>
      </c>
      <c r="F4" s="67" t="s">
        <v>16</v>
      </c>
      <c r="G4" s="67" t="s">
        <v>17</v>
      </c>
      <c r="H4" s="67" t="s">
        <v>18</v>
      </c>
    </row>
    <row r="5" spans="1:38">
      <c r="A5" s="61" t="s">
        <v>81</v>
      </c>
      <c r="B5" s="44">
        <f>Finanzplan!S23</f>
        <v>56562.546098034007</v>
      </c>
      <c r="C5" s="44">
        <f>Finanzplan!T23</f>
        <v>88744.896955490171</v>
      </c>
      <c r="D5" s="44">
        <f>Finanzplan!U23</f>
        <v>109587.61951526761</v>
      </c>
      <c r="F5" s="102">
        <f>Finanzplan!N23</f>
        <v>91410</v>
      </c>
      <c r="G5" s="102">
        <f>Finanzplan!O23</f>
        <v>157227</v>
      </c>
      <c r="H5" s="102">
        <f>Finanzplan!P23</f>
        <v>226116</v>
      </c>
    </row>
    <row r="6" spans="1:38">
      <c r="A6" s="71"/>
      <c r="B6" s="84"/>
      <c r="C6" s="84"/>
      <c r="D6" s="84"/>
    </row>
  </sheetData>
  <pageMargins left="0.70866141732283472" right="0.70866141732283472" top="0.78740157480314965" bottom="0.78740157480314965" header="0.31496062992125984" footer="0.31496062992125984"/>
  <pageSetup paperSize="9" scale="56" orientation="landscape" r:id="rId1"/>
  <headerFooter>
    <oddHeader>&amp;CFinanzplan - Grafiken</oddHeader>
    <oddFooter>&amp;C&amp;P von &amp;N</oddFooter>
  </headerFooter>
  <rowBreaks count="2" manualBreakCount="2">
    <brk id="6" max="16383" man="1"/>
    <brk id="66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4</vt:i4>
      </vt:variant>
    </vt:vector>
  </HeadingPairs>
  <TitlesOfParts>
    <vt:vector size="8" baseType="lpstr">
      <vt:lpstr>Investitionen</vt:lpstr>
      <vt:lpstr>Finanzplan</vt:lpstr>
      <vt:lpstr>Umsatzherleitung</vt:lpstr>
      <vt:lpstr>Grafiken</vt:lpstr>
      <vt:lpstr>Finanzplan!Druckbereich</vt:lpstr>
      <vt:lpstr>Grafiken!Druckbereich</vt:lpstr>
      <vt:lpstr>Investitionen!Druckbereich</vt:lpstr>
      <vt:lpstr>Umsatzherleitung!Druckbereich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Finance Plan</dc:title>
  <dc:creator>*</dc:creator>
  <cp:lastModifiedBy>Benutzer</cp:lastModifiedBy>
  <cp:lastPrinted>2012-02-07T14:32:17Z</cp:lastPrinted>
  <dcterms:created xsi:type="dcterms:W3CDTF">2008-03-19T11:38:23Z</dcterms:created>
  <dcterms:modified xsi:type="dcterms:W3CDTF">2018-01-26T20:04:41Z</dcterms:modified>
</cp:coreProperties>
</file>